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codeName="ThisWorkbook"/>
  <mc:AlternateContent xmlns:mc="http://schemas.openxmlformats.org/markup-compatibility/2006">
    <mc:Choice Requires="x15">
      <x15ac:absPath xmlns:x15ac="http://schemas.microsoft.com/office/spreadsheetml/2010/11/ac" url="D:\RAWFILL local\ELIF_EXCEL v1.20\"/>
    </mc:Choice>
  </mc:AlternateContent>
  <xr:revisionPtr revIDLastSave="0" documentId="13_ncr:1_{98B15325-2770-4C04-B888-7E24AAC1894E}" xr6:coauthVersionLast="46" xr6:coauthVersionMax="46" xr10:uidLastSave="{00000000-0000-0000-0000-000000000000}"/>
  <bookViews>
    <workbookView xWindow="-108" yWindow="-108" windowWidth="23256" windowHeight="12576" firstSheet="1" activeTab="4" xr2:uid="{00000000-000D-0000-FFFF-FFFF00000000}"/>
  </bookViews>
  <sheets>
    <sheet name="Environmental indicators" sheetId="3" r:id="rId1"/>
    <sheet name="Social indicators" sheetId="4" r:id="rId2"/>
    <sheet name="Technical indicators" sheetId="5" r:id="rId3"/>
    <sheet name="Economical indicators" sheetId="6" r:id="rId4"/>
    <sheet name="IU indicators"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48" i="7" l="1"/>
  <c r="D48" i="7"/>
  <c r="F48" i="7" s="1"/>
  <c r="E43" i="7"/>
  <c r="F43" i="7" s="1"/>
  <c r="D43" i="7"/>
  <c r="E38" i="7"/>
  <c r="D38" i="7"/>
  <c r="F38" i="7" l="1"/>
  <c r="E33" i="7" l="1"/>
  <c r="F33" i="7" s="1"/>
  <c r="D33" i="7"/>
  <c r="E28" i="7"/>
  <c r="D28" i="7"/>
  <c r="F28" i="7" s="1"/>
  <c r="E23" i="7"/>
  <c r="D23" i="7"/>
  <c r="F23" i="7" l="1"/>
  <c r="D15" i="7"/>
  <c r="E15" i="7"/>
  <c r="E19" i="7"/>
  <c r="D19" i="7"/>
  <c r="E10" i="7"/>
  <c r="D10" i="7"/>
  <c r="E5" i="7"/>
  <c r="E1" i="7" s="1"/>
  <c r="D5" i="7"/>
  <c r="F15" i="7" l="1"/>
  <c r="F19" i="7"/>
  <c r="F10" i="7"/>
  <c r="F5" i="7"/>
  <c r="C1" i="7"/>
  <c r="E78" i="3"/>
  <c r="D78" i="3"/>
  <c r="F78" i="3" s="1"/>
  <c r="F1" i="7" l="1"/>
  <c r="G48" i="7" s="1"/>
  <c r="E10" i="5"/>
  <c r="F10" i="5" s="1"/>
  <c r="D10" i="5"/>
  <c r="E6" i="5"/>
  <c r="D6" i="5"/>
  <c r="G38" i="7" l="1"/>
  <c r="G43" i="7"/>
  <c r="G28" i="7"/>
  <c r="G33" i="7"/>
  <c r="G5" i="7"/>
  <c r="G23" i="7"/>
  <c r="G10" i="7"/>
  <c r="G19" i="7"/>
  <c r="G15" i="7"/>
  <c r="D4" i="3"/>
  <c r="E73" i="3"/>
  <c r="D73" i="3"/>
  <c r="G1" i="7" l="1"/>
  <c r="F73" i="3"/>
  <c r="D62" i="3"/>
  <c r="E68" i="3"/>
  <c r="D68" i="3"/>
  <c r="F68" i="3" l="1"/>
  <c r="E22" i="4" l="1"/>
  <c r="E76" i="6" l="1"/>
  <c r="D76" i="6"/>
  <c r="E62" i="3"/>
  <c r="F62" i="3" s="1"/>
  <c r="E65" i="5"/>
  <c r="D65" i="5"/>
  <c r="E50" i="5"/>
  <c r="D50" i="5"/>
  <c r="E89" i="5"/>
  <c r="D89" i="5"/>
  <c r="F89" i="5" l="1"/>
  <c r="F76" i="6"/>
  <c r="F50" i="5"/>
  <c r="E204" i="6" l="1"/>
  <c r="D204" i="6"/>
  <c r="F204" i="6" s="1"/>
  <c r="F60" i="4" l="1"/>
  <c r="E60" i="4"/>
  <c r="E57" i="4"/>
  <c r="G57" i="4" s="1"/>
  <c r="G60" i="4" l="1"/>
  <c r="E79" i="6"/>
  <c r="D79" i="6"/>
  <c r="E6" i="4" l="1"/>
  <c r="E198" i="6" l="1"/>
  <c r="D198" i="6"/>
  <c r="F198" i="6" s="1"/>
  <c r="D185" i="6" l="1"/>
  <c r="D93" i="6" l="1"/>
  <c r="E130" i="6" l="1"/>
  <c r="B145" i="6"/>
  <c r="E15" i="5" l="1"/>
  <c r="D15" i="5"/>
  <c r="F15" i="5" s="1"/>
  <c r="D18" i="3" l="1"/>
  <c r="E36" i="3"/>
  <c r="D36" i="3"/>
  <c r="D57" i="5" l="1"/>
  <c r="E57" i="5"/>
  <c r="F4" i="3"/>
  <c r="F57" i="5" l="1"/>
  <c r="B136" i="6"/>
  <c r="B135" i="6"/>
  <c r="B137" i="6"/>
  <c r="B138" i="6"/>
  <c r="B139" i="6"/>
  <c r="B140" i="6"/>
  <c r="B141" i="6"/>
  <c r="B142" i="6"/>
  <c r="B143" i="6"/>
  <c r="B144" i="6"/>
  <c r="F6" i="4"/>
  <c r="E193" i="6"/>
  <c r="D193" i="6"/>
  <c r="F193" i="6" s="1"/>
  <c r="D189" i="6"/>
  <c r="E185" i="6"/>
  <c r="E182" i="6"/>
  <c r="D182" i="6"/>
  <c r="D177" i="6" s="1"/>
  <c r="E113" i="6"/>
  <c r="D113" i="6"/>
  <c r="F113" i="6" s="1"/>
  <c r="E171" i="6"/>
  <c r="D171" i="6"/>
  <c r="E165" i="6"/>
  <c r="D165" i="6"/>
  <c r="D159" i="6"/>
  <c r="E159" i="6"/>
  <c r="E153" i="6"/>
  <c r="D153" i="6"/>
  <c r="F153" i="6" s="1"/>
  <c r="E147" i="6"/>
  <c r="D147" i="6"/>
  <c r="D122" i="6"/>
  <c r="E122" i="6"/>
  <c r="E118" i="6"/>
  <c r="D118" i="6"/>
  <c r="D107" i="6"/>
  <c r="E107" i="6"/>
  <c r="E101" i="6"/>
  <c r="D101" i="6"/>
  <c r="E93" i="6"/>
  <c r="F93" i="6" s="1"/>
  <c r="D86" i="6"/>
  <c r="E86" i="6"/>
  <c r="D83" i="6"/>
  <c r="E83" i="6"/>
  <c r="F79" i="6"/>
  <c r="E70" i="6"/>
  <c r="D70" i="6"/>
  <c r="E66" i="6"/>
  <c r="D66" i="6"/>
  <c r="D62" i="6"/>
  <c r="F62" i="6" s="1"/>
  <c r="D59" i="6"/>
  <c r="F59" i="6" s="1"/>
  <c r="E53" i="6"/>
  <c r="D53" i="6"/>
  <c r="E50" i="6"/>
  <c r="D50" i="6"/>
  <c r="E44" i="6"/>
  <c r="D44" i="6"/>
  <c r="E41" i="6"/>
  <c r="D41" i="6"/>
  <c r="E36" i="6"/>
  <c r="D36" i="6"/>
  <c r="F36" i="6" s="1"/>
  <c r="E29" i="6"/>
  <c r="D29" i="6"/>
  <c r="D25" i="6"/>
  <c r="E25" i="6"/>
  <c r="D21" i="6"/>
  <c r="E21" i="6"/>
  <c r="D17" i="6"/>
  <c r="E17" i="6"/>
  <c r="D13" i="6"/>
  <c r="E13" i="6"/>
  <c r="E9" i="6"/>
  <c r="D9" i="6"/>
  <c r="E5" i="6"/>
  <c r="D5" i="6"/>
  <c r="F5" i="6" s="1"/>
  <c r="D100" i="5"/>
  <c r="E100" i="5"/>
  <c r="D97" i="5"/>
  <c r="E97" i="5"/>
  <c r="D86" i="5"/>
  <c r="E86" i="5"/>
  <c r="E83" i="5"/>
  <c r="D83" i="5"/>
  <c r="E80" i="5"/>
  <c r="D80" i="5"/>
  <c r="D74" i="5"/>
  <c r="E74" i="5"/>
  <c r="E69" i="5"/>
  <c r="D69" i="5"/>
  <c r="F65" i="5"/>
  <c r="E42" i="5"/>
  <c r="D42" i="5"/>
  <c r="E38" i="5"/>
  <c r="D38" i="5"/>
  <c r="D32" i="5"/>
  <c r="E32" i="5"/>
  <c r="E26" i="5"/>
  <c r="D26" i="5"/>
  <c r="E21" i="5"/>
  <c r="D21" i="5"/>
  <c r="F38" i="5" l="1"/>
  <c r="F147" i="6"/>
  <c r="F26" i="5"/>
  <c r="F86" i="5"/>
  <c r="F97" i="5"/>
  <c r="F80" i="5"/>
  <c r="F83" i="5"/>
  <c r="G6" i="4"/>
  <c r="F25" i="6"/>
  <c r="F74" i="5"/>
  <c r="F21" i="6"/>
  <c r="F83" i="6"/>
  <c r="F13" i="6"/>
  <c r="F122" i="6"/>
  <c r="F189" i="6"/>
  <c r="F9" i="6"/>
  <c r="F66" i="6"/>
  <c r="F118" i="6"/>
  <c r="D130" i="6"/>
  <c r="F130" i="6" s="1"/>
  <c r="F171" i="6"/>
  <c r="F107" i="6"/>
  <c r="F86" i="6"/>
  <c r="F29" i="6"/>
  <c r="F70" i="6"/>
  <c r="F159" i="6"/>
  <c r="F101" i="6"/>
  <c r="F165" i="6"/>
  <c r="F17" i="6"/>
  <c r="F69" i="5"/>
  <c r="F100" i="5"/>
  <c r="F32" i="5"/>
  <c r="E79" i="5"/>
  <c r="F6" i="5"/>
  <c r="F21" i="5"/>
  <c r="F42" i="5"/>
  <c r="D79" i="5"/>
  <c r="E96" i="5"/>
  <c r="D96" i="5"/>
  <c r="E40" i="6"/>
  <c r="E177" i="6"/>
  <c r="E49" i="6"/>
  <c r="D40" i="6"/>
  <c r="E75" i="6"/>
  <c r="D75" i="6"/>
  <c r="D64" i="5"/>
  <c r="E64" i="5"/>
  <c r="D49" i="6"/>
  <c r="F52" i="4"/>
  <c r="E52" i="4"/>
  <c r="F22" i="4"/>
  <c r="F17" i="4"/>
  <c r="E1" i="4" s="1"/>
  <c r="E17" i="4"/>
  <c r="E3" i="4"/>
  <c r="E58" i="3"/>
  <c r="E55" i="3"/>
  <c r="E49" i="3"/>
  <c r="E44" i="3"/>
  <c r="E32" i="3" s="1"/>
  <c r="E33" i="3"/>
  <c r="E27" i="3"/>
  <c r="E18" i="3"/>
  <c r="E13" i="3"/>
  <c r="D27" i="3"/>
  <c r="D55" i="3"/>
  <c r="D58" i="3"/>
  <c r="D49" i="3"/>
  <c r="F49" i="3" s="1"/>
  <c r="D44" i="3"/>
  <c r="F36" i="3"/>
  <c r="D33" i="3"/>
  <c r="F33" i="3" s="1"/>
  <c r="F27" i="3" l="1"/>
  <c r="G3" i="4"/>
  <c r="C1" i="4"/>
  <c r="D32" i="3"/>
  <c r="F44" i="3"/>
  <c r="G22" i="4"/>
  <c r="G17" i="4"/>
  <c r="G52" i="4"/>
  <c r="E1" i="5"/>
  <c r="F58" i="3"/>
  <c r="D54" i="3"/>
  <c r="F55" i="3"/>
  <c r="C1" i="6"/>
  <c r="F49" i="6"/>
  <c r="F177" i="6"/>
  <c r="E1" i="6"/>
  <c r="F40" i="6"/>
  <c r="F18" i="3"/>
  <c r="C1" i="5"/>
  <c r="F1" i="5"/>
  <c r="E54" i="3"/>
  <c r="E1" i="3" s="1"/>
  <c r="G1" i="4" l="1"/>
  <c r="H57" i="4" s="1"/>
  <c r="G65" i="5"/>
  <c r="G10" i="5"/>
  <c r="F1" i="6"/>
  <c r="G147" i="6" s="1"/>
  <c r="G50" i="5"/>
  <c r="G15" i="5"/>
  <c r="G89" i="5"/>
  <c r="G57" i="5"/>
  <c r="G74" i="5"/>
  <c r="G97" i="5"/>
  <c r="G38" i="5"/>
  <c r="G69" i="5"/>
  <c r="G83" i="5"/>
  <c r="G86" i="5"/>
  <c r="G26" i="5"/>
  <c r="G80" i="5"/>
  <c r="G100" i="5"/>
  <c r="G32" i="5"/>
  <c r="G6" i="5"/>
  <c r="G42" i="5"/>
  <c r="G21" i="5"/>
  <c r="G1" i="5" l="1"/>
  <c r="H17" i="4"/>
  <c r="H6" i="4"/>
  <c r="H52" i="4"/>
  <c r="H3" i="4"/>
  <c r="H60" i="4"/>
  <c r="H22" i="4"/>
  <c r="G177" i="6"/>
  <c r="G189" i="6"/>
  <c r="G193" i="6"/>
  <c r="G70" i="6"/>
  <c r="G13" i="6"/>
  <c r="G9" i="6"/>
  <c r="G153" i="6"/>
  <c r="G113" i="6"/>
  <c r="G79" i="6"/>
  <c r="G159" i="6"/>
  <c r="G198" i="6"/>
  <c r="G76" i="6"/>
  <c r="G5" i="6"/>
  <c r="G17" i="6"/>
  <c r="G86" i="6"/>
  <c r="G36" i="6"/>
  <c r="G165" i="6"/>
  <c r="G171" i="6"/>
  <c r="G83" i="6"/>
  <c r="G25" i="6"/>
  <c r="G118" i="6"/>
  <c r="G21" i="6"/>
  <c r="G49" i="6"/>
  <c r="G59" i="6"/>
  <c r="G93" i="6"/>
  <c r="G66" i="6"/>
  <c r="G101" i="6"/>
  <c r="G62" i="6"/>
  <c r="G40" i="6"/>
  <c r="G130" i="6"/>
  <c r="G122" i="6"/>
  <c r="G204" i="6"/>
  <c r="G107" i="6"/>
  <c r="G29" i="6"/>
  <c r="D13" i="3"/>
  <c r="C1" i="3" s="1"/>
  <c r="F13" i="3" l="1"/>
  <c r="F1" i="3" s="1"/>
  <c r="G78" i="3" s="1"/>
  <c r="H78" i="3" s="1"/>
  <c r="H1" i="4"/>
  <c r="G1" i="6"/>
  <c r="G73" i="3" l="1"/>
  <c r="H73" i="3" l="1"/>
  <c r="G4" i="3"/>
  <c r="G49" i="3"/>
  <c r="G33" i="3"/>
  <c r="G27" i="3"/>
  <c r="G58" i="3"/>
  <c r="G62" i="3"/>
  <c r="G18" i="3"/>
  <c r="G44" i="3"/>
  <c r="G55" i="3"/>
  <c r="G36" i="3"/>
  <c r="G13" i="3"/>
  <c r="G1"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tc={61DD7F11-10D3-4622-8A56-D30970250125}</author>
  </authors>
  <commentList>
    <comment ref="A59" authorId="0" shapeId="0" xr:uid="{61DD7F11-10D3-4622-8A56-D30970250125}">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Changé 5km en 100 m</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tc={B4862E3B-11F6-4509-BA18-4561CA2672B1}</author>
  </authors>
  <commentList>
    <comment ref="B186" authorId="0" shapeId="0" xr:uid="{B4862E3B-11F6-4509-BA18-4561CA2672B1}">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1 au départ</t>
      </text>
    </comment>
  </commentList>
</comments>
</file>

<file path=xl/sharedStrings.xml><?xml version="1.0" encoding="utf-8"?>
<sst xmlns="http://schemas.openxmlformats.org/spreadsheetml/2006/main" count="511" uniqueCount="334">
  <si>
    <t>No</t>
  </si>
  <si>
    <t>Yes</t>
  </si>
  <si>
    <t>Groundwater vulnerability</t>
  </si>
  <si>
    <t>Biodiversity</t>
  </si>
  <si>
    <t>Bottom layer</t>
  </si>
  <si>
    <t>Asbestos</t>
  </si>
  <si>
    <t>Daily cover</t>
  </si>
  <si>
    <t>General Risk Evaluation</t>
  </si>
  <si>
    <t>Flood</t>
  </si>
  <si>
    <t>Fire</t>
  </si>
  <si>
    <t>Person accident</t>
  </si>
  <si>
    <t>Severe risk for human health</t>
  </si>
  <si>
    <t>Points</t>
  </si>
  <si>
    <t>Other</t>
  </si>
  <si>
    <t>Unknown</t>
  </si>
  <si>
    <t>None</t>
  </si>
  <si>
    <t>Yes (negative)</t>
  </si>
  <si>
    <t>Yes (positive)</t>
  </si>
  <si>
    <t>Contaminated (estimated)</t>
  </si>
  <si>
    <t>Contaminated (measured)</t>
  </si>
  <si>
    <t>High risk of contamination</t>
  </si>
  <si>
    <t>Highly permeable soil/rocks</t>
  </si>
  <si>
    <t>Medium</t>
  </si>
  <si>
    <t>Low</t>
  </si>
  <si>
    <t>Contaminated groundwater (estimated)</t>
  </si>
  <si>
    <t>Contaminated groundwater (measured)</t>
  </si>
  <si>
    <t>General risk Evaluation</t>
  </si>
  <si>
    <t>Use for renewable energies</t>
  </si>
  <si>
    <t>Others</t>
  </si>
  <si>
    <t>Territorial strategy aspects:</t>
  </si>
  <si>
    <t>Existence of a redevelopment project nearby</t>
  </si>
  <si>
    <t>No project</t>
  </si>
  <si>
    <t>Controlled dump</t>
  </si>
  <si>
    <t>Wild dump</t>
  </si>
  <si>
    <t>Rehabilitated</t>
  </si>
  <si>
    <t>Necessary to rehabilitate</t>
  </si>
  <si>
    <t>Not necessary to rehabilitate</t>
  </si>
  <si>
    <t>Sampling results available</t>
  </si>
  <si>
    <t>No sampling</t>
  </si>
  <si>
    <t>&lt; 5000 m</t>
  </si>
  <si>
    <t>&gt;= 5000 m</t>
  </si>
  <si>
    <t>&lt; 20000 m</t>
  </si>
  <si>
    <t>&gt;= 20000 m</t>
  </si>
  <si>
    <t>Exists and operational</t>
  </si>
  <si>
    <t>Exists and not operational (to be rehabilitated)</t>
  </si>
  <si>
    <t>Does not exist</t>
  </si>
  <si>
    <t>&lt; 10 Km</t>
  </si>
  <si>
    <t>&lt; 20 Km</t>
  </si>
  <si>
    <t>&lt; 50 Km</t>
  </si>
  <si>
    <t>&gt;= 50 Km</t>
  </si>
  <si>
    <t>Depression/quarry</t>
  </si>
  <si>
    <t>Open dump</t>
  </si>
  <si>
    <t>Slope/along a valley</t>
  </si>
  <si>
    <t>Lagoon/pond</t>
  </si>
  <si>
    <t>“Slope” and “water table” can be measured physically while “risk” will be an appreciation hanging on the nature and age of waste, their thickness, their slope, the presence of water, field observations and experience of similar cases.</t>
  </si>
  <si>
    <t>No specific watertightness layer</t>
  </si>
  <si>
    <t>No specific rainwater drainage layer</t>
  </si>
  <si>
    <t>No specific gas drainage layer</t>
  </si>
  <si>
    <t>No specific leachate drainage layer</t>
  </si>
  <si>
    <t>Exists</t>
  </si>
  <si>
    <t>Authorized</t>
  </si>
  <si>
    <t>Not authorized</t>
  </si>
  <si>
    <t>1 or 2 owners</t>
  </si>
  <si>
    <t>Already protected</t>
  </si>
  <si>
    <t>Mesured</t>
  </si>
  <si>
    <t>100 000 m³ to 500 000 m³ of waste</t>
  </si>
  <si>
    <t>Estimation of volume available to receive new waste (i.e. ultimate waste from another ELFM project) or materials (i.e . soil for shaping the final landfill after ELFM operations). In some cases, a large volume can be used for other operations as well.</t>
  </si>
  <si>
    <t>Estimated</t>
  </si>
  <si>
    <t>Factor</t>
  </si>
  <si>
    <t>&gt; 1 000 000 m³</t>
  </si>
  <si>
    <t>500 000 to 1 000 000 m³</t>
  </si>
  <si>
    <t>100 000 to 500 000 m³</t>
  </si>
  <si>
    <t>&lt; 100 000 m³</t>
  </si>
  <si>
    <t>Estimation of rehabilitation costs in € at date of data sheet.</t>
  </si>
  <si>
    <t>€</t>
  </si>
  <si>
    <t>(remediation cost of the landfill/higher remediation cost)</t>
  </si>
  <si>
    <t>(aftercare cost of the landfill/higher aftercare cost)</t>
  </si>
  <si>
    <t>Landfill included in a territorial development zone plan</t>
  </si>
  <si>
    <t>Landfill not included in a territorial development zone plan</t>
  </si>
  <si>
    <t>High land pressure</t>
  </si>
  <si>
    <t>Medium land pressure</t>
  </si>
  <si>
    <t>Low land pressure</t>
  </si>
  <si>
    <t>Access for landfill mining operations</t>
  </si>
  <si>
    <t>Heavy truck :</t>
  </si>
  <si>
    <t>&lt; 30 Km</t>
  </si>
  <si>
    <t>30 to 50 Km</t>
  </si>
  <si>
    <t>50 to 100 Km</t>
  </si>
  <si>
    <t>&gt;100 Km</t>
  </si>
  <si>
    <t>x number of identified unit or landfill</t>
  </si>
  <si>
    <t>10 to 20 Km</t>
  </si>
  <si>
    <t>20 to 50 Km</t>
  </si>
  <si>
    <t>In one place</t>
  </si>
  <si>
    <t>Spread in several locations</t>
  </si>
  <si>
    <t>Municipal - household - domestic waste</t>
  </si>
  <si>
    <t>Inert waste (construction waste)</t>
  </si>
  <si>
    <t>Inert waste (industrial waste)</t>
  </si>
  <si>
    <t>Industrial Waste</t>
  </si>
  <si>
    <t>Military waste/UXOs</t>
  </si>
  <si>
    <t>Mixed waste</t>
  </si>
  <si>
    <t>Dredging sludges</t>
  </si>
  <si>
    <t xml:space="preserve">Waste type : </t>
  </si>
  <si>
    <t xml:space="preserve">Factor : </t>
  </si>
  <si>
    <t>Water purification sludges</t>
  </si>
  <si>
    <t>Gypsum</t>
  </si>
  <si>
    <t>Fly ashes</t>
  </si>
  <si>
    <t>Slags</t>
  </si>
  <si>
    <t>Mining waste</t>
  </si>
  <si>
    <t>Lime</t>
  </si>
  <si>
    <t>Contaminated soils</t>
  </si>
  <si>
    <t>x % in landfill</t>
  </si>
  <si>
    <t>Hazardous military waste:</t>
  </si>
  <si>
    <t>&lt; 10 %</t>
  </si>
  <si>
    <t>&gt; 10 %</t>
  </si>
  <si>
    <t>Waste composition (from table)</t>
  </si>
  <si>
    <t>Homogeneous at small scale</t>
  </si>
  <si>
    <t>Waste homogeneity (for each layer)</t>
  </si>
  <si>
    <t xml:space="preserve">Slope : </t>
  </si>
  <si>
    <t xml:space="preserve">Water table : </t>
  </si>
  <si>
    <t>High risk</t>
  </si>
  <si>
    <t xml:space="preserve">Medium risk </t>
  </si>
  <si>
    <t xml:space="preserve">Low risk </t>
  </si>
  <si>
    <t>x 10 x (volume of the landfill/volume of the biggest landfill)</t>
  </si>
  <si>
    <t>Medium risk of contamination</t>
  </si>
  <si>
    <t>Low risk of contamination</t>
  </si>
  <si>
    <t>cf Social indicators</t>
  </si>
  <si>
    <t>Landfill include in a catchment protection zone</t>
  </si>
  <si>
    <t>Exploited</t>
  </si>
  <si>
    <t>Not exploited</t>
  </si>
  <si>
    <t>Evaluation of the accessibility conditions (for trucks and equipment) to the landfill. Distances are real distances and not as the crow flies.</t>
  </si>
  <si>
    <t>All information about a gas collection system placed in the landfill, especially if the aerial system can hinder geophysics surveys.</t>
  </si>
  <si>
    <t>Shape of the landfill and its integration in the surrounding area</t>
  </si>
  <si>
    <t>No water table within the landfill</t>
  </si>
  <si>
    <t>Measured with good precision or estimated</t>
  </si>
  <si>
    <t>No facilities identified</t>
  </si>
  <si>
    <t>Stability of the waste deposit</t>
  </si>
  <si>
    <t>No information about the water table</t>
  </si>
  <si>
    <t>Wishes of local residents or associations to see the landfill removed or reduced</t>
  </si>
  <si>
    <t>Current use of the site of the landfill, regardless its official use.</t>
  </si>
  <si>
    <t>Severe risk for human health caused by the landfill</t>
  </si>
  <si>
    <t>Presence of a watertightness layer</t>
  </si>
  <si>
    <t>Presence of a rainwater drainage</t>
  </si>
  <si>
    <t>Presence of a gas drainage</t>
  </si>
  <si>
    <t>Gas drainage :</t>
  </si>
  <si>
    <t>Rainwater drainage :</t>
  </si>
  <si>
    <t>Watertightness layer :</t>
  </si>
  <si>
    <t>Estimation of aftercare costs in € at date of data sheet.</t>
  </si>
  <si>
    <t>Distance to a waste treatment unit or another operational landfill that can receive ultimate waste from an ELFM project.</t>
  </si>
  <si>
    <t>Presence of leachate drainage layer</t>
  </si>
  <si>
    <t>Presence of watertightness (clay/geomembrane)</t>
  </si>
  <si>
    <t>Watertightness :</t>
  </si>
  <si>
    <t>Leachate drainage layer :</t>
  </si>
  <si>
    <t>Distance to nearest harbour :</t>
  </si>
  <si>
    <t>% of the waste volume occupied by the cover  :</t>
  </si>
  <si>
    <t>Distance to main road :</t>
  </si>
  <si>
    <t>Factor (€ x factor) :</t>
  </si>
  <si>
    <t>Factor :</t>
  </si>
  <si>
    <t>or landfills with :</t>
  </si>
  <si>
    <t>On site :</t>
  </si>
  <si>
    <t>Groundwater contamination :</t>
  </si>
  <si>
    <t>Groundwater type (factor) :</t>
  </si>
  <si>
    <t xml:space="preserve">Max point </t>
  </si>
  <si>
    <t>Min point</t>
  </si>
  <si>
    <t>ENVIRONMENTAL INDICATORS</t>
  </si>
  <si>
    <t>Min</t>
  </si>
  <si>
    <t>MAX :</t>
  </si>
  <si>
    <t>MIN :</t>
  </si>
  <si>
    <t>Max</t>
  </si>
  <si>
    <t>TECHNICAL INDICATORS</t>
  </si>
  <si>
    <t>SOCIAL INDICATORS</t>
  </si>
  <si>
    <t>ECONOMICAL INDICATORS</t>
  </si>
  <si>
    <t>Site in Natura 2000 zone :</t>
  </si>
  <si>
    <t xml:space="preserve">No </t>
  </si>
  <si>
    <t>Cultivation (crop, biomass)</t>
  </si>
  <si>
    <t>Recreational use</t>
  </si>
  <si>
    <t>Residential use</t>
  </si>
  <si>
    <t>Commercial use</t>
  </si>
  <si>
    <t>Water table within the landfill (&lt;5 m depth)</t>
  </si>
  <si>
    <t>Water table within the landfill (&lt;10 m depth)</t>
  </si>
  <si>
    <t>Risk of collapse during future excavation works :</t>
  </si>
  <si>
    <t>Construction waste</t>
  </si>
  <si>
    <t>Impact of the LFM project</t>
  </si>
  <si>
    <t>Risk of landfill’s collapse</t>
  </si>
  <si>
    <t>This information is related to the probability to encounter any issue related to the stability of the whole waste deposit.</t>
  </si>
  <si>
    <t>Direct exposition to waste, (bio)gas and/or leachate</t>
  </si>
  <si>
    <t>Completeness value</t>
  </si>
  <si>
    <t>Completeness value %</t>
  </si>
  <si>
    <t>Distance to nearest rail station :</t>
  </si>
  <si>
    <t>No risk of contamination</t>
  </si>
  <si>
    <t>Natural reforestation with added value</t>
  </si>
  <si>
    <t>&lt;1955</t>
  </si>
  <si>
    <t>1955-1980</t>
  </si>
  <si>
    <t>1980-1999</t>
  </si>
  <si>
    <t>&gt;1999</t>
  </si>
  <si>
    <t>Steep slopes (more than 15° from horizontal)</t>
  </si>
  <si>
    <t>0-5 m</t>
  </si>
  <si>
    <t>5-10 m</t>
  </si>
  <si>
    <t>10-20 m</t>
  </si>
  <si>
    <t>&gt;20 m</t>
  </si>
  <si>
    <t>50% aboveground/50 underground</t>
  </si>
  <si>
    <t>On site</t>
  </si>
  <si>
    <t>Other : …</t>
  </si>
  <si>
    <t>Use of daily cover</t>
  </si>
  <si>
    <t xml:space="preserve">Yes </t>
  </si>
  <si>
    <t>Type of cover</t>
  </si>
  <si>
    <t>Volume :</t>
  </si>
  <si>
    <t>Description of the leachate treatment plant related to the landfill :</t>
  </si>
  <si>
    <t>Description of the nearest operational treatment plant that could receive leachates from the landfill (&lt;10, &lt; 20, &lt;50 Km) :</t>
  </si>
  <si>
    <t>Average (most present) thickness of wastes [m] :</t>
  </si>
  <si>
    <t>Organic cover</t>
  </si>
  <si>
    <t>Mineral cover</t>
  </si>
  <si>
    <t>Synthetic cover</t>
  </si>
  <si>
    <t>Solid waste</t>
  </si>
  <si>
    <t>Powdered waste</t>
  </si>
  <si>
    <t>Sludge</t>
  </si>
  <si>
    <t>Liquid</t>
  </si>
  <si>
    <t>Measured</t>
  </si>
  <si>
    <t>Less than 100 000 m³ of waste</t>
  </si>
  <si>
    <t>Not protected</t>
  </si>
  <si>
    <t>Legal covered by a permit</t>
  </si>
  <si>
    <t>Legal but without any permit</t>
  </si>
  <si>
    <t>Illegal</t>
  </si>
  <si>
    <t>Specific (special status)</t>
  </si>
  <si>
    <t>More than 2 owners</t>
  </si>
  <si>
    <t>More than 500 000 m³ of waste</t>
  </si>
  <si>
    <t>LF in operation/zone included in LF in operation</t>
  </si>
  <si>
    <t>Natural reforestation without added value</t>
  </si>
  <si>
    <t>Assessed</t>
  </si>
  <si>
    <t>Possible</t>
  </si>
  <si>
    <t>An access can be arranged</t>
  </si>
  <si>
    <t>Olfactory pollution</t>
  </si>
  <si>
    <t>Asbestos :</t>
  </si>
  <si>
    <t>Main physical state :</t>
  </si>
  <si>
    <t>Hazardous hospital waste :</t>
  </si>
  <si>
    <t>Radioactive waste :</t>
  </si>
  <si>
    <t>Main waste type :</t>
  </si>
  <si>
    <t>Fragmentation :</t>
  </si>
  <si>
    <t>Landfill producing leachates :</t>
  </si>
  <si>
    <t>Leachates treatment plant nearby :</t>
  </si>
  <si>
    <t>Leachates treatment plant on site :</t>
  </si>
  <si>
    <t>Land pressure :</t>
  </si>
  <si>
    <t>Territorial strategy aspects :</t>
  </si>
  <si>
    <t>Aftercare costs :</t>
  </si>
  <si>
    <t>Remediation costs :</t>
  </si>
  <si>
    <t>New available volume :</t>
  </si>
  <si>
    <t>Buried volume [m³] :</t>
  </si>
  <si>
    <t>Fence/site protection :</t>
  </si>
  <si>
    <t>Legal status of the landfill :</t>
  </si>
  <si>
    <t>Regional policy encouraging ELFM :</t>
  </si>
  <si>
    <t>Regional incentives encouraging ELFM :</t>
  </si>
  <si>
    <t>Site specific ELFM facilitation procedures :</t>
  </si>
  <si>
    <t>Regional authorization for in-situ relandfilling :</t>
  </si>
  <si>
    <t>Regional authorization for relandfilling at another landfill :</t>
  </si>
  <si>
    <t>Ownership :</t>
  </si>
  <si>
    <t xml:space="preserve">Specific waste stream </t>
  </si>
  <si>
    <t xml:space="preserve">Facilities for landfill mining operations </t>
  </si>
  <si>
    <t>Incineration plant :</t>
  </si>
  <si>
    <t>Cement factories :</t>
  </si>
  <si>
    <t>Waste treatment plant (in general) :</t>
  </si>
  <si>
    <t>Landfill for hazardous waste :</t>
  </si>
  <si>
    <t>Landfill for non hazardous waste :</t>
  </si>
  <si>
    <t>MBT plant :</t>
  </si>
  <si>
    <t>Landfill status and dates :</t>
  </si>
  <si>
    <t>Age of the Landfill :</t>
  </si>
  <si>
    <t>Sampling :</t>
  </si>
  <si>
    <t>Biogas aerial collection system :</t>
  </si>
  <si>
    <t>Landfill Morphology :</t>
  </si>
  <si>
    <t>Waste heights/depth :</t>
  </si>
  <si>
    <t xml:space="preserve">Top layer </t>
  </si>
  <si>
    <t>Current use :</t>
  </si>
  <si>
    <t>Social support :</t>
  </si>
  <si>
    <t>Olfactory pollution :</t>
  </si>
  <si>
    <t>Presence of a touristic area nearby :</t>
  </si>
  <si>
    <t>Specific Environmental Issue :</t>
  </si>
  <si>
    <t>Surface Water :</t>
  </si>
  <si>
    <t>Geological context :</t>
  </si>
  <si>
    <t>Air emission (biogas, industrial gas, dust…) :</t>
  </si>
  <si>
    <t>Monolandfill :</t>
  </si>
  <si>
    <t>Hazardous waste :</t>
  </si>
  <si>
    <t>Type of cover :</t>
  </si>
  <si>
    <t>Soil</t>
  </si>
  <si>
    <t>Surface morphology :</t>
  </si>
  <si>
    <t>Grass</t>
  </si>
  <si>
    <t>Rough</t>
  </si>
  <si>
    <t>Shrubs</t>
  </si>
  <si>
    <t>Trees</t>
  </si>
  <si>
    <t>No slope</t>
  </si>
  <si>
    <t>Erosion</t>
  </si>
  <si>
    <t>Weak</t>
  </si>
  <si>
    <t>Potential</t>
  </si>
  <si>
    <t>Paved roads :</t>
  </si>
  <si>
    <t>Present</t>
  </si>
  <si>
    <t>Surroundings</t>
  </si>
  <si>
    <t>Recreational/touristic :</t>
  </si>
  <si>
    <t>Residential :</t>
  </si>
  <si>
    <t>Agricultural :</t>
  </si>
  <si>
    <t>Forest :</t>
  </si>
  <si>
    <t>Economical/services :</t>
  </si>
  <si>
    <t>Industrial :</t>
  </si>
  <si>
    <t>Natural :</t>
  </si>
  <si>
    <t>Flooding risk</t>
  </si>
  <si>
    <t>High</t>
  </si>
  <si>
    <t>Yes (close protection zone)</t>
  </si>
  <si>
    <t>Yes (extended protection zone)</t>
  </si>
  <si>
    <t>Main land use of land within a radius of 500 m around the boundaries of the landfill.</t>
  </si>
  <si>
    <t>Landfill producing leachates :</t>
  </si>
  <si>
    <t>Mound/heap/hill</t>
  </si>
  <si>
    <t>Gentle slopes (less than 15° from horizontal)</t>
  </si>
  <si>
    <t>Reahabilitation status</t>
  </si>
  <si>
    <t>Legal status</t>
  </si>
  <si>
    <t>Contamination of the soil surrounding the landfill</t>
  </si>
  <si>
    <t>Severe</t>
  </si>
  <si>
    <t>Waste</t>
  </si>
  <si>
    <t>Geomembrane</t>
  </si>
  <si>
    <t>Heterogeneous at small scale</t>
  </si>
  <si>
    <t>Interim Use INDICATORS</t>
  </si>
  <si>
    <t>Insolation :</t>
  </si>
  <si>
    <t>Shady</t>
  </si>
  <si>
    <t>Neutral</t>
  </si>
  <si>
    <t>Sunny</t>
  </si>
  <si>
    <t>Presence of a high voltage cabin on site :</t>
  </si>
  <si>
    <t>Proximity to high voltage cabin :</t>
  </si>
  <si>
    <t>Long but ok</t>
  </si>
  <si>
    <t>m</t>
  </si>
  <si>
    <t>Surface of the site</t>
  </si>
  <si>
    <t>Small but Ok</t>
  </si>
  <si>
    <t>m²</t>
  </si>
  <si>
    <t xml:space="preserve">Moderate </t>
  </si>
  <si>
    <t xml:space="preserve">Biomass demand around ? </t>
  </si>
  <si>
    <t>Presence of hazardous waste deposits</t>
  </si>
  <si>
    <t>Landscape interest</t>
  </si>
  <si>
    <t>Vicinity of neighbours</t>
  </si>
  <si>
    <t>Is there community demand or interest in developing a project?</t>
  </si>
  <si>
    <t>Complex</t>
  </si>
  <si>
    <t>Water deficiency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</si>
</sst>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family val="2"/>
    </font>
    <font>
      <b/>
      <sz val="11"/>
      <color rgb="FF000000"/>
      <name val="Calibri"/>
      <family val="2"/>
    </font>
    <font>
      <u/>
      <sz val="11"/>
      <color rgb="FF000000"/>
      <name val="Calibri"/>
      <family val="2"/>
    </font>
    <font>
      <sz val="11"/>
      <name val="Calibri"/>
      <family val="2"/>
    </font>
    <font>
      <sz val="10"/>
      <name val="Arial"/>
      <family val="2"/>
    </font>
    <font>
      <sz val="8"/>
      <color rgb="FF000000"/>
      <name val="Arial"/>
      <family val="2"/>
    </font>
  </fonts>
  <fills count="3">
    <fill>
      <patternFill patternType="none"/>
    </fill>
    <fill>
      <patternFill patternType="gray125"/>
    </fill>
    <fill>
      <patternFill patternType="solid">
        <fgColor rgb="FFFFFF00"/>
        <bgColor indexed="64"/>
      </patternFill>
    </fill>
  </fills>
  <borders count="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4" fillId="0" borderId="0"/>
  </cellStyleXfs>
  <cellXfs count="19">
    <xf numFmtId="0" fontId="0" fillId="0" borderId="0" xfId="0"/>
    <xf numFmtId="0" fontId="1" fillId="0" borderId="0" xfId="0" applyFont="1"/>
    <xf numFmtId="0" fontId="2" fillId="0" borderId="0" xfId="0" applyFont="1"/>
    <xf numFmtId="0" fontId="0" fillId="0" borderId="0" xfId="0" applyFont="1"/>
    <xf numFmtId="0" fontId="0" fillId="0" borderId="0" xfId="0" applyFill="1"/>
    <xf numFmtId="0" fontId="2" fillId="0" borderId="0" xfId="0" applyFont="1" applyFill="1"/>
    <xf numFmtId="10" fontId="0" fillId="0" borderId="0" xfId="0" applyNumberFormat="1" applyFill="1"/>
    <xf numFmtId="0" fontId="0" fillId="2" borderId="0" xfId="0" applyFill="1"/>
    <xf numFmtId="0" fontId="1" fillId="0" borderId="1" xfId="0" applyFont="1" applyBorder="1"/>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0" xfId="0" applyFont="1" applyBorder="1"/>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1" fillId="0" borderId="0" xfId="0" applyFont="1" applyFill="1"/>
    <xf numFmtId="0" fontId="2" fillId="2" borderId="0" xfId="0" applyFont="1" applyFill="1"/>
    <xf numFmtId="10" fontId="0" fillId="0" borderId="0" xfId="0" applyNumberFormat="1"/>
    <xf numFmtId="0" fontId="3" fillId="2" borderId="0" xfId="0" applyFont="1" applyFill="1"/>
    <xf numFmtId="0" fontId="5" fillId="0" borderId="0" xfId="0" applyFont="1"/>
  </cellXfs>
  <cellStyles count="2">
    <cellStyle name="Normal" xfId="0" builtinId="0" customBuiltin="1"/>
    <cellStyle name="Normal 2" xfId="1" xr:uid="{5B10A9A0-9263-499A-BCBA-373FC8DF2A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Sébastien Moreaux" id="{C86E2010-8584-444C-BAA2-EC497287FA3D}" userId="163d17c575511163" providerId="Windows Live"/>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59" dT="2019-05-27T14:39:59.54" personId="{C86E2010-8584-444C-BAA2-EC497287FA3D}" id="{61DD7F11-10D3-4622-8A56-D30970250125}">
    <text>Changé 5km en 100 m</text>
  </threadedComment>
</ThreadedComments>
</file>

<file path=xl/threadedComments/threadedComment2.xml><?xml version="1.0" encoding="utf-8"?>
<ThreadedComments xmlns="http://schemas.microsoft.com/office/spreadsheetml/2018/threadedcomments" xmlns:x="http://schemas.openxmlformats.org/spreadsheetml/2006/main">
  <threadedComment ref="B186" dT="2019-08-09T08:00:27.61" personId="{C86E2010-8584-444C-BAA2-EC497287FA3D}" id="{B4862E3B-11F6-4509-BA18-4561CA2672B1}">
    <text>1 au départ</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9CE95-441C-4D07-BD57-56D6F7E033AA}">
  <sheetPr codeName="Feuil3"/>
  <dimension ref="A1:H81"/>
  <sheetViews>
    <sheetView topLeftCell="A28" workbookViewId="0">
      <selection activeCell="A50" sqref="A50"/>
    </sheetView>
  </sheetViews>
  <sheetFormatPr baseColWidth="10" defaultColWidth="11.5546875" defaultRowHeight="14.4" x14ac:dyDescent="0.3"/>
  <cols>
    <col min="1" max="1" width="42.77734375" customWidth="1"/>
    <col min="6" max="6" width="17.33203125" bestFit="1" customWidth="1"/>
  </cols>
  <sheetData>
    <row r="1" spans="1:7" ht="15" thickBot="1" x14ac:dyDescent="0.35">
      <c r="A1" s="8" t="s">
        <v>162</v>
      </c>
      <c r="B1" s="9" t="s">
        <v>164</v>
      </c>
      <c r="C1" s="9">
        <f>D4+D13+D18+D27+D32+D49+D54+D62+D73+D78</f>
        <v>40</v>
      </c>
      <c r="D1" s="9" t="s">
        <v>165</v>
      </c>
      <c r="E1" s="10">
        <f>E4+E13+E18+E27+E32+E49+E54+E62+E73+E78</f>
        <v>-2</v>
      </c>
      <c r="F1">
        <f>SUM(F4:F62)+F73</f>
        <v>40</v>
      </c>
      <c r="G1" s="16">
        <f>SUM(G4:G76)</f>
        <v>1</v>
      </c>
    </row>
    <row r="2" spans="1:7" x14ac:dyDescent="0.3">
      <c r="G2" s="16"/>
    </row>
    <row r="3" spans="1:7" x14ac:dyDescent="0.3">
      <c r="B3" s="2" t="s">
        <v>12</v>
      </c>
      <c r="C3" s="2"/>
      <c r="D3" s="2" t="s">
        <v>160</v>
      </c>
      <c r="E3" s="2" t="s">
        <v>161</v>
      </c>
      <c r="F3" s="2" t="s">
        <v>184</v>
      </c>
      <c r="G3" s="2" t="s">
        <v>185</v>
      </c>
    </row>
    <row r="4" spans="1:7" x14ac:dyDescent="0.3">
      <c r="A4" s="1" t="s">
        <v>7</v>
      </c>
      <c r="B4" s="2"/>
      <c r="C4" s="2"/>
      <c r="D4" s="1">
        <f>SUM(B5:B11)+2</f>
        <v>12</v>
      </c>
      <c r="E4" s="1">
        <v>0</v>
      </c>
      <c r="F4">
        <f>D4-E4</f>
        <v>12</v>
      </c>
      <c r="G4" s="16">
        <f>F4/$F$1</f>
        <v>0.3</v>
      </c>
    </row>
    <row r="5" spans="1:7" x14ac:dyDescent="0.3">
      <c r="A5" t="s">
        <v>8</v>
      </c>
      <c r="B5">
        <v>4</v>
      </c>
      <c r="G5" s="16"/>
    </row>
    <row r="6" spans="1:7" x14ac:dyDescent="0.3">
      <c r="A6" t="s">
        <v>9</v>
      </c>
      <c r="B6">
        <v>1</v>
      </c>
      <c r="G6" s="16"/>
    </row>
    <row r="7" spans="1:7" x14ac:dyDescent="0.3">
      <c r="A7" t="s">
        <v>181</v>
      </c>
      <c r="B7">
        <v>2</v>
      </c>
      <c r="G7" s="16"/>
    </row>
    <row r="8" spans="1:7" x14ac:dyDescent="0.3">
      <c r="A8" t="s">
        <v>10</v>
      </c>
      <c r="B8">
        <v>1</v>
      </c>
      <c r="G8" s="16"/>
    </row>
    <row r="9" spans="1:7" x14ac:dyDescent="0.3">
      <c r="A9" t="s">
        <v>183</v>
      </c>
      <c r="C9" t="s">
        <v>124</v>
      </c>
      <c r="G9" s="16"/>
    </row>
    <row r="10" spans="1:7" x14ac:dyDescent="0.3">
      <c r="A10" t="s">
        <v>13</v>
      </c>
      <c r="B10">
        <v>1</v>
      </c>
      <c r="G10" s="16"/>
    </row>
    <row r="11" spans="1:7" x14ac:dyDescent="0.3">
      <c r="A11" t="s">
        <v>14</v>
      </c>
      <c r="B11">
        <v>1</v>
      </c>
      <c r="G11" s="16"/>
    </row>
    <row r="12" spans="1:7" x14ac:dyDescent="0.3">
      <c r="G12" s="16"/>
    </row>
    <row r="13" spans="1:7" x14ac:dyDescent="0.3">
      <c r="A13" s="1" t="s">
        <v>272</v>
      </c>
      <c r="C13" t="s">
        <v>180</v>
      </c>
      <c r="D13" s="1">
        <f>MAX(B14:B16)</f>
        <v>2</v>
      </c>
      <c r="E13" s="1">
        <f>MIN(B14:B16)</f>
        <v>-2</v>
      </c>
      <c r="F13">
        <f>D13-E13</f>
        <v>4</v>
      </c>
      <c r="G13" s="16">
        <f>F13/$F$1</f>
        <v>0.1</v>
      </c>
    </row>
    <row r="14" spans="1:7" x14ac:dyDescent="0.3">
      <c r="A14" t="s">
        <v>17</v>
      </c>
      <c r="B14">
        <v>2</v>
      </c>
      <c r="G14" s="16"/>
    </row>
    <row r="15" spans="1:7" x14ac:dyDescent="0.3">
      <c r="A15" t="s">
        <v>16</v>
      </c>
      <c r="B15">
        <v>-2</v>
      </c>
      <c r="G15" s="16"/>
    </row>
    <row r="16" spans="1:7" x14ac:dyDescent="0.3">
      <c r="A16" t="s">
        <v>0</v>
      </c>
      <c r="B16">
        <v>0</v>
      </c>
      <c r="G16" s="16"/>
    </row>
    <row r="17" spans="1:7" x14ac:dyDescent="0.3">
      <c r="G17" s="16"/>
    </row>
    <row r="18" spans="1:7" x14ac:dyDescent="0.3">
      <c r="A18" s="1" t="s">
        <v>273</v>
      </c>
      <c r="D18" s="1">
        <f>MAX(B19:B25)</f>
        <v>2</v>
      </c>
      <c r="E18" s="1">
        <f>MIN(B19:B25)</f>
        <v>0</v>
      </c>
      <c r="F18">
        <f>D18-E18</f>
        <v>2</v>
      </c>
      <c r="G18" s="16">
        <f>F18/$F$1</f>
        <v>0.05</v>
      </c>
    </row>
    <row r="19" spans="1:7" x14ac:dyDescent="0.3">
      <c r="A19" t="s">
        <v>18</v>
      </c>
      <c r="B19">
        <v>1</v>
      </c>
      <c r="G19" s="16"/>
    </row>
    <row r="20" spans="1:7" x14ac:dyDescent="0.3">
      <c r="A20" t="s">
        <v>19</v>
      </c>
      <c r="B20">
        <v>2</v>
      </c>
      <c r="G20" s="16"/>
    </row>
    <row r="21" spans="1:7" x14ac:dyDescent="0.3">
      <c r="A21" t="s">
        <v>20</v>
      </c>
      <c r="B21">
        <v>2</v>
      </c>
      <c r="G21" s="16"/>
    </row>
    <row r="22" spans="1:7" x14ac:dyDescent="0.3">
      <c r="A22" t="s">
        <v>122</v>
      </c>
      <c r="B22">
        <v>1</v>
      </c>
      <c r="G22" s="16"/>
    </row>
    <row r="23" spans="1:7" x14ac:dyDescent="0.3">
      <c r="A23" t="s">
        <v>123</v>
      </c>
      <c r="B23">
        <v>0</v>
      </c>
      <c r="G23" s="16"/>
    </row>
    <row r="24" spans="1:7" x14ac:dyDescent="0.3">
      <c r="A24" t="s">
        <v>187</v>
      </c>
      <c r="B24">
        <v>0</v>
      </c>
      <c r="G24" s="16"/>
    </row>
    <row r="25" spans="1:7" x14ac:dyDescent="0.3">
      <c r="A25" t="s">
        <v>14</v>
      </c>
      <c r="B25">
        <v>1</v>
      </c>
      <c r="G25" s="16"/>
    </row>
    <row r="26" spans="1:7" x14ac:dyDescent="0.3">
      <c r="G26" s="16"/>
    </row>
    <row r="27" spans="1:7" x14ac:dyDescent="0.3">
      <c r="A27" s="1" t="s">
        <v>274</v>
      </c>
      <c r="D27" s="1">
        <f>MAX(B28:B30)</f>
        <v>2</v>
      </c>
      <c r="E27" s="1">
        <f>MIN(B28:B30)</f>
        <v>0</v>
      </c>
      <c r="F27">
        <f>D27-E27</f>
        <v>2</v>
      </c>
      <c r="G27" s="16">
        <f>F27/$F$1</f>
        <v>0.05</v>
      </c>
    </row>
    <row r="28" spans="1:7" x14ac:dyDescent="0.3">
      <c r="A28" t="s">
        <v>21</v>
      </c>
      <c r="B28">
        <v>2</v>
      </c>
      <c r="G28" s="16"/>
    </row>
    <row r="29" spans="1:7" x14ac:dyDescent="0.3">
      <c r="A29" t="s">
        <v>22</v>
      </c>
      <c r="B29">
        <v>1</v>
      </c>
      <c r="G29" s="16"/>
    </row>
    <row r="30" spans="1:7" x14ac:dyDescent="0.3">
      <c r="A30" t="s">
        <v>23</v>
      </c>
      <c r="B30">
        <v>0</v>
      </c>
      <c r="G30" s="16"/>
    </row>
    <row r="31" spans="1:7" x14ac:dyDescent="0.3">
      <c r="G31" s="16"/>
    </row>
    <row r="32" spans="1:7" x14ac:dyDescent="0.3">
      <c r="A32" s="1" t="s">
        <v>2</v>
      </c>
      <c r="D32" s="1">
        <f>D33*D36+D44</f>
        <v>11</v>
      </c>
      <c r="E32" s="1">
        <f>E33*(E36+E44)</f>
        <v>0</v>
      </c>
      <c r="G32" s="16"/>
    </row>
    <row r="33" spans="1:7" x14ac:dyDescent="0.3">
      <c r="A33" s="2" t="s">
        <v>159</v>
      </c>
      <c r="D33">
        <f>MAX(B34:B35)</f>
        <v>2</v>
      </c>
      <c r="E33">
        <f>MIN(B34:B35)</f>
        <v>1</v>
      </c>
      <c r="F33">
        <f>D33-E33</f>
        <v>1</v>
      </c>
      <c r="G33" s="16">
        <f>F33/$F$1</f>
        <v>2.5000000000000001E-2</v>
      </c>
    </row>
    <row r="34" spans="1:7" x14ac:dyDescent="0.3">
      <c r="A34" s="3" t="s">
        <v>126</v>
      </c>
      <c r="B34">
        <v>2</v>
      </c>
      <c r="G34" s="16"/>
    </row>
    <row r="35" spans="1:7" x14ac:dyDescent="0.3">
      <c r="A35" s="3" t="s">
        <v>127</v>
      </c>
      <c r="B35">
        <v>1</v>
      </c>
      <c r="G35" s="16"/>
    </row>
    <row r="36" spans="1:7" x14ac:dyDescent="0.3">
      <c r="A36" s="2" t="s">
        <v>158</v>
      </c>
      <c r="D36">
        <f>MAX(B37:B43)</f>
        <v>3</v>
      </c>
      <c r="E36">
        <f>MIN(B37:B43)</f>
        <v>0</v>
      </c>
      <c r="F36">
        <f>D36-E36</f>
        <v>3</v>
      </c>
      <c r="G36" s="16">
        <f>F36/$F$1</f>
        <v>7.4999999999999997E-2</v>
      </c>
    </row>
    <row r="37" spans="1:7" x14ac:dyDescent="0.3">
      <c r="A37" t="s">
        <v>24</v>
      </c>
      <c r="B37">
        <v>1</v>
      </c>
      <c r="G37" s="16"/>
    </row>
    <row r="38" spans="1:7" x14ac:dyDescent="0.3">
      <c r="A38" t="s">
        <v>25</v>
      </c>
      <c r="B38">
        <v>2</v>
      </c>
      <c r="G38" s="16"/>
    </row>
    <row r="39" spans="1:7" x14ac:dyDescent="0.3">
      <c r="A39" t="s">
        <v>20</v>
      </c>
      <c r="B39">
        <v>3</v>
      </c>
      <c r="G39" s="16"/>
    </row>
    <row r="40" spans="1:7" x14ac:dyDescent="0.3">
      <c r="A40" t="s">
        <v>122</v>
      </c>
      <c r="B40">
        <v>2</v>
      </c>
      <c r="G40" s="16"/>
    </row>
    <row r="41" spans="1:7" x14ac:dyDescent="0.3">
      <c r="A41" t="s">
        <v>123</v>
      </c>
      <c r="B41">
        <v>1</v>
      </c>
      <c r="G41" s="16"/>
    </row>
    <row r="42" spans="1:7" x14ac:dyDescent="0.3">
      <c r="A42" t="s">
        <v>187</v>
      </c>
      <c r="B42">
        <v>0</v>
      </c>
      <c r="G42" s="16"/>
    </row>
    <row r="43" spans="1:7" x14ac:dyDescent="0.3">
      <c r="A43" t="s">
        <v>14</v>
      </c>
      <c r="B43">
        <v>0</v>
      </c>
      <c r="G43" s="16"/>
    </row>
    <row r="44" spans="1:7" x14ac:dyDescent="0.3">
      <c r="A44" s="2" t="s">
        <v>125</v>
      </c>
      <c r="D44">
        <f>MAX(B45:B47)</f>
        <v>5</v>
      </c>
      <c r="E44">
        <f>MIN(B45:B47)</f>
        <v>0</v>
      </c>
      <c r="F44">
        <f>D44-E44</f>
        <v>5</v>
      </c>
      <c r="G44" s="16">
        <f>F44/$F$1</f>
        <v>0.125</v>
      </c>
    </row>
    <row r="45" spans="1:7" x14ac:dyDescent="0.3">
      <c r="A45" t="s">
        <v>301</v>
      </c>
      <c r="B45" s="4">
        <v>5</v>
      </c>
      <c r="G45" s="16"/>
    </row>
    <row r="46" spans="1:7" x14ac:dyDescent="0.3">
      <c r="A46" t="s">
        <v>302</v>
      </c>
      <c r="B46">
        <v>3</v>
      </c>
      <c r="G46" s="16"/>
    </row>
    <row r="47" spans="1:7" x14ac:dyDescent="0.3">
      <c r="A47" t="s">
        <v>171</v>
      </c>
      <c r="B47">
        <v>0</v>
      </c>
      <c r="G47" s="16"/>
    </row>
    <row r="48" spans="1:7" x14ac:dyDescent="0.3">
      <c r="G48" s="16"/>
    </row>
    <row r="49" spans="1:7" x14ac:dyDescent="0.3">
      <c r="A49" s="1" t="s">
        <v>275</v>
      </c>
      <c r="D49" s="1">
        <f>MAX(B50:B52)</f>
        <v>2</v>
      </c>
      <c r="E49" s="1">
        <f>MIN(B50:B52)</f>
        <v>0</v>
      </c>
      <c r="F49">
        <f>D49-E49</f>
        <v>2</v>
      </c>
      <c r="G49" s="16">
        <f>F49/$F$1</f>
        <v>0.05</v>
      </c>
    </row>
    <row r="50" spans="1:7" x14ac:dyDescent="0.3">
      <c r="A50" t="s">
        <v>1</v>
      </c>
      <c r="B50">
        <v>2</v>
      </c>
      <c r="G50" s="16"/>
    </row>
    <row r="51" spans="1:7" x14ac:dyDescent="0.3">
      <c r="A51" t="s">
        <v>0</v>
      </c>
      <c r="B51">
        <v>0</v>
      </c>
      <c r="G51" s="16"/>
    </row>
    <row r="52" spans="1:7" x14ac:dyDescent="0.3">
      <c r="A52" t="s">
        <v>14</v>
      </c>
      <c r="B52">
        <v>1</v>
      </c>
      <c r="G52" s="16"/>
    </row>
    <row r="53" spans="1:7" x14ac:dyDescent="0.3">
      <c r="G53" s="16"/>
    </row>
    <row r="54" spans="1:7" x14ac:dyDescent="0.3">
      <c r="A54" s="1" t="s">
        <v>3</v>
      </c>
      <c r="D54" s="1">
        <f>D55+D58</f>
        <v>6</v>
      </c>
      <c r="E54" s="1">
        <f>E55+E58</f>
        <v>0</v>
      </c>
      <c r="G54" s="16"/>
    </row>
    <row r="55" spans="1:7" x14ac:dyDescent="0.3">
      <c r="A55" s="2" t="s">
        <v>157</v>
      </c>
      <c r="D55">
        <f>MAX(B56:B57)</f>
        <v>4</v>
      </c>
      <c r="E55">
        <f>MIN(B56:B57)</f>
        <v>0</v>
      </c>
      <c r="F55">
        <f>D55-E55</f>
        <v>4</v>
      </c>
      <c r="G55" s="16">
        <f>F55/$F$1</f>
        <v>0.1</v>
      </c>
    </row>
    <row r="56" spans="1:7" x14ac:dyDescent="0.3">
      <c r="A56" t="s">
        <v>1</v>
      </c>
      <c r="B56">
        <v>0</v>
      </c>
      <c r="G56" s="16"/>
    </row>
    <row r="57" spans="1:7" x14ac:dyDescent="0.3">
      <c r="A57" t="s">
        <v>0</v>
      </c>
      <c r="B57">
        <v>4</v>
      </c>
      <c r="G57" s="16"/>
    </row>
    <row r="58" spans="1:7" x14ac:dyDescent="0.3">
      <c r="A58" s="2" t="s">
        <v>170</v>
      </c>
      <c r="D58">
        <f>MAX(B59:B60)</f>
        <v>2</v>
      </c>
      <c r="E58">
        <f>MIN(B59:B60)</f>
        <v>0</v>
      </c>
      <c r="F58">
        <f>D58-E58</f>
        <v>2</v>
      </c>
      <c r="G58" s="16">
        <f>F58/$F$1</f>
        <v>0.05</v>
      </c>
    </row>
    <row r="59" spans="1:7" x14ac:dyDescent="0.3">
      <c r="A59" t="s">
        <v>1</v>
      </c>
      <c r="B59">
        <v>0</v>
      </c>
      <c r="G59" s="16"/>
    </row>
    <row r="60" spans="1:7" x14ac:dyDescent="0.3">
      <c r="A60" t="s">
        <v>0</v>
      </c>
      <c r="B60">
        <v>2</v>
      </c>
      <c r="G60" s="16"/>
    </row>
    <row r="61" spans="1:7" x14ac:dyDescent="0.3">
      <c r="G61" s="16"/>
    </row>
    <row r="62" spans="1:7" x14ac:dyDescent="0.3">
      <c r="A62" s="1" t="s">
        <v>286</v>
      </c>
      <c r="D62">
        <f>MAX(B63:B66)</f>
        <v>2</v>
      </c>
      <c r="E62">
        <f>MIN(B63:B66)</f>
        <v>0</v>
      </c>
      <c r="F62">
        <f>D62-E62</f>
        <v>2</v>
      </c>
      <c r="G62" s="16">
        <f>F62/$F$1</f>
        <v>0.05</v>
      </c>
    </row>
    <row r="63" spans="1:7" x14ac:dyDescent="0.3">
      <c r="A63" t="s">
        <v>15</v>
      </c>
      <c r="B63">
        <v>0</v>
      </c>
    </row>
    <row r="64" spans="1:7" x14ac:dyDescent="0.3">
      <c r="A64" t="s">
        <v>287</v>
      </c>
      <c r="B64">
        <v>0</v>
      </c>
    </row>
    <row r="65" spans="1:8" x14ac:dyDescent="0.3">
      <c r="A65" t="s">
        <v>310</v>
      </c>
      <c r="B65">
        <v>2</v>
      </c>
    </row>
    <row r="66" spans="1:8" x14ac:dyDescent="0.3">
      <c r="A66" t="s">
        <v>288</v>
      </c>
      <c r="B66">
        <v>0</v>
      </c>
    </row>
    <row r="68" spans="1:8" x14ac:dyDescent="0.3">
      <c r="A68" s="1" t="s">
        <v>299</v>
      </c>
      <c r="D68">
        <f>MAX(B69:B72)</f>
        <v>3</v>
      </c>
      <c r="E68">
        <f>MIN(B69:B72)</f>
        <v>1</v>
      </c>
      <c r="F68">
        <f>D68-E68</f>
        <v>2</v>
      </c>
      <c r="G68" s="16"/>
    </row>
    <row r="69" spans="1:8" x14ac:dyDescent="0.3">
      <c r="A69" t="s">
        <v>23</v>
      </c>
      <c r="B69">
        <v>1</v>
      </c>
    </row>
    <row r="70" spans="1:8" x14ac:dyDescent="0.3">
      <c r="A70" t="s">
        <v>22</v>
      </c>
      <c r="B70">
        <v>2</v>
      </c>
    </row>
    <row r="71" spans="1:8" x14ac:dyDescent="0.3">
      <c r="A71" t="s">
        <v>300</v>
      </c>
      <c r="B71">
        <v>3</v>
      </c>
    </row>
    <row r="73" spans="1:8" x14ac:dyDescent="0.3">
      <c r="A73" s="1" t="s">
        <v>304</v>
      </c>
      <c r="D73">
        <f>MAX(B74:B76)</f>
        <v>1</v>
      </c>
      <c r="E73">
        <f>MIN(B74:B76)</f>
        <v>0</v>
      </c>
      <c r="F73">
        <f>D73-E73</f>
        <v>1</v>
      </c>
      <c r="G73" s="16">
        <f>F73/$F$1</f>
        <v>2.5000000000000001E-2</v>
      </c>
      <c r="H73" s="16">
        <f>G73/'Social indicators'!$G$1</f>
        <v>9.6153846153846159E-4</v>
      </c>
    </row>
    <row r="74" spans="1:8" x14ac:dyDescent="0.3">
      <c r="A74" s="3" t="s">
        <v>1</v>
      </c>
      <c r="B74">
        <v>1</v>
      </c>
      <c r="G74" s="16"/>
      <c r="H74" s="16"/>
    </row>
    <row r="75" spans="1:8" x14ac:dyDescent="0.3">
      <c r="A75" s="3" t="s">
        <v>0</v>
      </c>
      <c r="B75">
        <v>0</v>
      </c>
      <c r="G75" s="16"/>
      <c r="H75" s="16"/>
    </row>
    <row r="76" spans="1:8" x14ac:dyDescent="0.3">
      <c r="A76" s="3" t="s">
        <v>14</v>
      </c>
      <c r="B76">
        <v>0</v>
      </c>
      <c r="G76" s="16"/>
      <c r="H76" s="16"/>
    </row>
    <row r="77" spans="1:8" x14ac:dyDescent="0.3">
      <c r="G77" s="16"/>
      <c r="H77" s="16"/>
    </row>
    <row r="78" spans="1:8" x14ac:dyDescent="0.3">
      <c r="A78" s="1" t="s">
        <v>309</v>
      </c>
      <c r="D78">
        <f>MAX(B79:B81)</f>
        <v>0</v>
      </c>
      <c r="E78">
        <f>MIN(B79:B81)</f>
        <v>0</v>
      </c>
      <c r="F78">
        <f>D78-E78</f>
        <v>0</v>
      </c>
      <c r="G78" s="16">
        <f>F78/$F$1</f>
        <v>0</v>
      </c>
      <c r="H78" s="16">
        <f>G78/'Social indicators'!$G$1</f>
        <v>0</v>
      </c>
    </row>
    <row r="79" spans="1:8" x14ac:dyDescent="0.3">
      <c r="A79" t="s">
        <v>1</v>
      </c>
      <c r="B79">
        <v>0</v>
      </c>
    </row>
    <row r="80" spans="1:8" x14ac:dyDescent="0.3">
      <c r="A80" t="s">
        <v>0</v>
      </c>
      <c r="B80">
        <v>0</v>
      </c>
    </row>
    <row r="81" spans="1:2" x14ac:dyDescent="0.3">
      <c r="A81" t="s">
        <v>14</v>
      </c>
      <c r="B81">
        <v>0</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A2CA0-C8BF-41FD-B59C-9661DF782D8F}">
  <sheetPr codeName="Feuil4"/>
  <dimension ref="A1:K81"/>
  <sheetViews>
    <sheetView topLeftCell="A10" workbookViewId="0">
      <selection activeCell="A20" sqref="A20"/>
    </sheetView>
  </sheetViews>
  <sheetFormatPr baseColWidth="10" defaultColWidth="11.5546875" defaultRowHeight="14.4" x14ac:dyDescent="0.3"/>
  <cols>
    <col min="1" max="1" width="43.77734375" customWidth="1"/>
    <col min="4" max="4" width="14.21875" customWidth="1"/>
  </cols>
  <sheetData>
    <row r="1" spans="1:8" ht="15" thickBot="1" x14ac:dyDescent="0.35">
      <c r="A1" s="8" t="s">
        <v>168</v>
      </c>
      <c r="B1" s="9" t="s">
        <v>164</v>
      </c>
      <c r="C1" s="9">
        <f>E3+E6+E17+E22+E52+E57+E60+'Environmental indicators'!E73</f>
        <v>22</v>
      </c>
      <c r="D1" s="9" t="s">
        <v>165</v>
      </c>
      <c r="E1" s="10">
        <f>F3+F6+F17+F22+F52+F57+F60+'Environmental indicators'!F73</f>
        <v>-3</v>
      </c>
      <c r="G1">
        <f>SUM(G3:G81)</f>
        <v>26</v>
      </c>
      <c r="H1" s="16">
        <f>SUM(H3:H81)</f>
        <v>0.99999999999999989</v>
      </c>
    </row>
    <row r="2" spans="1:8" x14ac:dyDescent="0.3">
      <c r="A2" s="11"/>
      <c r="B2" s="12"/>
      <c r="C2" s="12"/>
      <c r="D2" s="12"/>
      <c r="E2" s="13" t="s">
        <v>166</v>
      </c>
      <c r="F2" s="2" t="s">
        <v>163</v>
      </c>
      <c r="G2" s="2" t="s">
        <v>184</v>
      </c>
      <c r="H2" s="2" t="s">
        <v>185</v>
      </c>
    </row>
    <row r="3" spans="1:8" x14ac:dyDescent="0.3">
      <c r="A3" s="1" t="s">
        <v>26</v>
      </c>
      <c r="B3" s="2" t="s">
        <v>12</v>
      </c>
      <c r="C3" s="2"/>
      <c r="D3" t="s">
        <v>138</v>
      </c>
      <c r="E3" s="1">
        <f>B4</f>
        <v>6</v>
      </c>
      <c r="F3" s="1">
        <v>0</v>
      </c>
      <c r="G3">
        <f>E3-F3</f>
        <v>6</v>
      </c>
      <c r="H3" s="16">
        <f>G3/$G$1</f>
        <v>0.23076923076923078</v>
      </c>
    </row>
    <row r="4" spans="1:8" x14ac:dyDescent="0.3">
      <c r="A4" t="s">
        <v>11</v>
      </c>
      <c r="B4">
        <v>6</v>
      </c>
      <c r="H4" s="16"/>
    </row>
    <row r="5" spans="1:8" x14ac:dyDescent="0.3">
      <c r="H5" s="16"/>
    </row>
    <row r="6" spans="1:8" x14ac:dyDescent="0.3">
      <c r="A6" s="1" t="s">
        <v>268</v>
      </c>
      <c r="D6" t="s">
        <v>137</v>
      </c>
      <c r="E6" s="1">
        <f>MAX(B7:B15)</f>
        <v>2</v>
      </c>
      <c r="F6" s="1">
        <f>MIN(B7:B15)</f>
        <v>-4</v>
      </c>
      <c r="G6">
        <f>E6-F6</f>
        <v>6</v>
      </c>
      <c r="H6" s="16">
        <f>G6/$G$1</f>
        <v>0.23076923076923078</v>
      </c>
    </row>
    <row r="7" spans="1:8" x14ac:dyDescent="0.3">
      <c r="A7" t="s">
        <v>174</v>
      </c>
      <c r="B7" s="7">
        <v>-4</v>
      </c>
      <c r="H7" s="16"/>
    </row>
    <row r="8" spans="1:8" x14ac:dyDescent="0.3">
      <c r="A8" t="s">
        <v>175</v>
      </c>
      <c r="B8" s="7">
        <v>-4</v>
      </c>
      <c r="H8" s="16"/>
    </row>
    <row r="9" spans="1:8" x14ac:dyDescent="0.3">
      <c r="A9" t="s">
        <v>173</v>
      </c>
      <c r="B9">
        <v>-2</v>
      </c>
      <c r="H9" s="16"/>
    </row>
    <row r="10" spans="1:8" x14ac:dyDescent="0.3">
      <c r="A10" t="s">
        <v>188</v>
      </c>
      <c r="B10">
        <v>1</v>
      </c>
      <c r="H10" s="16"/>
    </row>
    <row r="11" spans="1:8" x14ac:dyDescent="0.3">
      <c r="A11" t="s">
        <v>225</v>
      </c>
      <c r="B11">
        <v>0</v>
      </c>
      <c r="H11" s="16"/>
    </row>
    <row r="12" spans="1:8" x14ac:dyDescent="0.3">
      <c r="A12" t="s">
        <v>172</v>
      </c>
      <c r="B12">
        <v>2</v>
      </c>
      <c r="H12" s="16"/>
    </row>
    <row r="13" spans="1:8" x14ac:dyDescent="0.3">
      <c r="A13" t="s">
        <v>27</v>
      </c>
      <c r="B13">
        <v>-1</v>
      </c>
      <c r="H13" s="16"/>
    </row>
    <row r="14" spans="1:8" x14ac:dyDescent="0.3">
      <c r="A14" t="s">
        <v>224</v>
      </c>
      <c r="B14">
        <v>1</v>
      </c>
      <c r="H14" s="16"/>
    </row>
    <row r="15" spans="1:8" x14ac:dyDescent="0.3">
      <c r="A15" t="s">
        <v>28</v>
      </c>
      <c r="B15">
        <v>0</v>
      </c>
      <c r="H15" s="16"/>
    </row>
    <row r="16" spans="1:8" x14ac:dyDescent="0.3">
      <c r="H16" s="16"/>
    </row>
    <row r="17" spans="1:11" x14ac:dyDescent="0.3">
      <c r="A17" s="1" t="s">
        <v>29</v>
      </c>
      <c r="E17" s="1">
        <f>MAX(B18:B20)</f>
        <v>6</v>
      </c>
      <c r="F17" s="1">
        <f>MIN(B18:B20)</f>
        <v>0</v>
      </c>
      <c r="G17">
        <f>E17-F17</f>
        <v>6</v>
      </c>
      <c r="H17" s="16">
        <f>G17/$G$1</f>
        <v>0.23076923076923078</v>
      </c>
    </row>
    <row r="18" spans="1:11" x14ac:dyDescent="0.3">
      <c r="A18" t="s">
        <v>30</v>
      </c>
      <c r="B18">
        <v>6</v>
      </c>
      <c r="H18" s="16"/>
    </row>
    <row r="19" spans="1:11" x14ac:dyDescent="0.3">
      <c r="A19" t="s">
        <v>31</v>
      </c>
      <c r="B19">
        <v>0</v>
      </c>
      <c r="H19" s="16"/>
    </row>
    <row r="20" spans="1:11" x14ac:dyDescent="0.3">
      <c r="A20" t="s">
        <v>14</v>
      </c>
      <c r="B20">
        <v>0</v>
      </c>
      <c r="H20" s="16"/>
    </row>
    <row r="21" spans="1:11" x14ac:dyDescent="0.3">
      <c r="H21" s="16"/>
    </row>
    <row r="22" spans="1:11" x14ac:dyDescent="0.3">
      <c r="A22" s="1" t="s">
        <v>291</v>
      </c>
      <c r="D22" t="s">
        <v>303</v>
      </c>
      <c r="E22" s="1">
        <f>MAX(B23:B50)</f>
        <v>2</v>
      </c>
      <c r="F22">
        <f>MIN(B23:B45)</f>
        <v>0</v>
      </c>
      <c r="G22">
        <f>E22-F22</f>
        <v>2</v>
      </c>
      <c r="H22" s="16">
        <f>G22/$G$1</f>
        <v>7.6923076923076927E-2</v>
      </c>
    </row>
    <row r="23" spans="1:11" x14ac:dyDescent="0.3">
      <c r="A23" s="2" t="s">
        <v>298</v>
      </c>
      <c r="H23" s="16"/>
    </row>
    <row r="24" spans="1:11" x14ac:dyDescent="0.3">
      <c r="A24" t="s">
        <v>290</v>
      </c>
      <c r="B24">
        <v>0</v>
      </c>
      <c r="H24" s="16"/>
      <c r="J24" s="2" t="s">
        <v>293</v>
      </c>
    </row>
    <row r="25" spans="1:11" x14ac:dyDescent="0.3">
      <c r="A25" t="s">
        <v>288</v>
      </c>
      <c r="B25">
        <v>0</v>
      </c>
      <c r="H25" s="16"/>
      <c r="J25" t="s">
        <v>290</v>
      </c>
      <c r="K25">
        <v>2</v>
      </c>
    </row>
    <row r="26" spans="1:11" x14ac:dyDescent="0.3">
      <c r="A26" t="s">
        <v>15</v>
      </c>
      <c r="B26">
        <v>0</v>
      </c>
      <c r="H26" s="16"/>
      <c r="J26" t="s">
        <v>288</v>
      </c>
      <c r="K26">
        <v>1</v>
      </c>
    </row>
    <row r="27" spans="1:11" x14ac:dyDescent="0.3">
      <c r="A27" s="2" t="s">
        <v>294</v>
      </c>
      <c r="H27" s="16"/>
      <c r="J27" t="s">
        <v>15</v>
      </c>
      <c r="K27">
        <v>0</v>
      </c>
    </row>
    <row r="28" spans="1:11" x14ac:dyDescent="0.3">
      <c r="A28" t="s">
        <v>290</v>
      </c>
      <c r="B28">
        <v>0</v>
      </c>
      <c r="H28" s="16"/>
      <c r="J28" s="2" t="s">
        <v>292</v>
      </c>
    </row>
    <row r="29" spans="1:11" x14ac:dyDescent="0.3">
      <c r="A29" t="s">
        <v>288</v>
      </c>
      <c r="B29">
        <v>0</v>
      </c>
      <c r="H29" s="16"/>
      <c r="J29" t="s">
        <v>290</v>
      </c>
      <c r="K29">
        <v>0</v>
      </c>
    </row>
    <row r="30" spans="1:11" x14ac:dyDescent="0.3">
      <c r="A30" t="s">
        <v>15</v>
      </c>
      <c r="B30">
        <v>0</v>
      </c>
      <c r="H30" s="16"/>
      <c r="J30" t="s">
        <v>288</v>
      </c>
      <c r="K30">
        <v>0</v>
      </c>
    </row>
    <row r="31" spans="1:11" x14ac:dyDescent="0.3">
      <c r="A31" s="2" t="s">
        <v>295</v>
      </c>
      <c r="H31" s="16"/>
      <c r="J31" t="s">
        <v>15</v>
      </c>
      <c r="K31">
        <v>0</v>
      </c>
    </row>
    <row r="32" spans="1:11" x14ac:dyDescent="0.3">
      <c r="A32" t="s">
        <v>290</v>
      </c>
      <c r="B32">
        <v>0</v>
      </c>
      <c r="H32" s="16"/>
    </row>
    <row r="33" spans="1:8" x14ac:dyDescent="0.3">
      <c r="A33" t="s">
        <v>288</v>
      </c>
      <c r="B33">
        <v>0</v>
      </c>
      <c r="H33" s="16"/>
    </row>
    <row r="34" spans="1:8" x14ac:dyDescent="0.3">
      <c r="A34" t="s">
        <v>15</v>
      </c>
      <c r="B34">
        <v>0</v>
      </c>
      <c r="H34" s="16"/>
    </row>
    <row r="35" spans="1:8" x14ac:dyDescent="0.3">
      <c r="A35" s="2" t="s">
        <v>293</v>
      </c>
      <c r="H35" s="16"/>
    </row>
    <row r="36" spans="1:8" x14ac:dyDescent="0.3">
      <c r="A36" t="s">
        <v>290</v>
      </c>
      <c r="B36">
        <v>2</v>
      </c>
      <c r="H36" s="16"/>
    </row>
    <row r="37" spans="1:8" x14ac:dyDescent="0.3">
      <c r="A37" t="s">
        <v>288</v>
      </c>
      <c r="B37">
        <v>1</v>
      </c>
      <c r="H37" s="16"/>
    </row>
    <row r="38" spans="1:8" x14ac:dyDescent="0.3">
      <c r="A38" t="s">
        <v>15</v>
      </c>
      <c r="B38">
        <v>0</v>
      </c>
      <c r="H38" s="16"/>
    </row>
    <row r="39" spans="1:8" x14ac:dyDescent="0.3">
      <c r="A39" s="2" t="s">
        <v>292</v>
      </c>
      <c r="H39" s="16"/>
    </row>
    <row r="40" spans="1:8" x14ac:dyDescent="0.3">
      <c r="A40" t="s">
        <v>290</v>
      </c>
      <c r="B40">
        <v>0</v>
      </c>
      <c r="H40" s="16"/>
    </row>
    <row r="41" spans="1:8" x14ac:dyDescent="0.3">
      <c r="A41" t="s">
        <v>288</v>
      </c>
      <c r="B41">
        <v>0</v>
      </c>
      <c r="H41" s="16"/>
    </row>
    <row r="42" spans="1:8" x14ac:dyDescent="0.3">
      <c r="A42" t="s">
        <v>15</v>
      </c>
      <c r="B42">
        <v>0</v>
      </c>
      <c r="H42" s="16"/>
    </row>
    <row r="43" spans="1:8" x14ac:dyDescent="0.3">
      <c r="A43" s="2" t="s">
        <v>296</v>
      </c>
      <c r="H43" s="16"/>
    </row>
    <row r="44" spans="1:8" x14ac:dyDescent="0.3">
      <c r="A44" t="s">
        <v>290</v>
      </c>
      <c r="B44">
        <v>2</v>
      </c>
      <c r="H44" s="16"/>
    </row>
    <row r="45" spans="1:8" x14ac:dyDescent="0.3">
      <c r="A45" t="s">
        <v>288</v>
      </c>
      <c r="B45">
        <v>1</v>
      </c>
      <c r="H45" s="16"/>
    </row>
    <row r="46" spans="1:8" x14ac:dyDescent="0.3">
      <c r="A46" t="s">
        <v>15</v>
      </c>
      <c r="B46">
        <v>0</v>
      </c>
      <c r="H46" s="16"/>
    </row>
    <row r="47" spans="1:8" x14ac:dyDescent="0.3">
      <c r="A47" s="2" t="s">
        <v>297</v>
      </c>
      <c r="H47" s="16"/>
    </row>
    <row r="48" spans="1:8" x14ac:dyDescent="0.3">
      <c r="A48" t="s">
        <v>290</v>
      </c>
      <c r="B48">
        <v>2</v>
      </c>
      <c r="H48" s="16"/>
    </row>
    <row r="49" spans="1:8" x14ac:dyDescent="0.3">
      <c r="A49" t="s">
        <v>288</v>
      </c>
      <c r="B49">
        <v>1</v>
      </c>
      <c r="H49" s="16"/>
    </row>
    <row r="50" spans="1:8" x14ac:dyDescent="0.3">
      <c r="A50" t="s">
        <v>15</v>
      </c>
      <c r="B50">
        <v>0</v>
      </c>
      <c r="H50" s="16"/>
    </row>
    <row r="51" spans="1:8" x14ac:dyDescent="0.3">
      <c r="H51" s="16"/>
    </row>
    <row r="52" spans="1:8" x14ac:dyDescent="0.3">
      <c r="A52" s="1" t="s">
        <v>269</v>
      </c>
      <c r="D52" t="s">
        <v>136</v>
      </c>
      <c r="E52" s="1">
        <f>MAX(B53:B55)</f>
        <v>4</v>
      </c>
      <c r="F52">
        <f>MIN(B53:B55)</f>
        <v>0</v>
      </c>
      <c r="G52">
        <f>E52-F52</f>
        <v>4</v>
      </c>
      <c r="H52" s="16">
        <f>G52/$G$1</f>
        <v>0.15384615384615385</v>
      </c>
    </row>
    <row r="53" spans="1:8" x14ac:dyDescent="0.3">
      <c r="A53" t="s">
        <v>1</v>
      </c>
      <c r="B53">
        <v>4</v>
      </c>
      <c r="E53" s="1"/>
      <c r="H53" s="16"/>
    </row>
    <row r="54" spans="1:8" x14ac:dyDescent="0.3">
      <c r="A54" t="s">
        <v>0</v>
      </c>
      <c r="B54">
        <v>0</v>
      </c>
      <c r="E54" s="1"/>
      <c r="H54" s="16"/>
    </row>
    <row r="55" spans="1:8" x14ac:dyDescent="0.3">
      <c r="A55" t="s">
        <v>14</v>
      </c>
      <c r="B55">
        <v>0</v>
      </c>
      <c r="E55" s="1"/>
      <c r="H55" s="16"/>
    </row>
    <row r="56" spans="1:8" x14ac:dyDescent="0.3">
      <c r="E56" s="1"/>
      <c r="H56" s="16"/>
    </row>
    <row r="57" spans="1:8" x14ac:dyDescent="0.3">
      <c r="A57" s="1" t="s">
        <v>229</v>
      </c>
      <c r="E57" s="1">
        <f>MAX(B58)</f>
        <v>1</v>
      </c>
      <c r="F57">
        <v>0</v>
      </c>
      <c r="G57">
        <f>E57-F57</f>
        <v>1</v>
      </c>
      <c r="H57" s="16">
        <f>G57/$G$1</f>
        <v>3.8461538461538464E-2</v>
      </c>
    </row>
    <row r="58" spans="1:8" x14ac:dyDescent="0.3">
      <c r="A58" s="3" t="s">
        <v>270</v>
      </c>
      <c r="B58">
        <v>1</v>
      </c>
      <c r="H58" s="16"/>
    </row>
    <row r="59" spans="1:8" x14ac:dyDescent="0.3">
      <c r="H59" s="16"/>
    </row>
    <row r="60" spans="1:8" x14ac:dyDescent="0.3">
      <c r="A60" s="1" t="s">
        <v>271</v>
      </c>
      <c r="E60" s="1">
        <f>MAX(B61:B62)</f>
        <v>1</v>
      </c>
      <c r="F60" s="1">
        <f>MIN(B61:B62)</f>
        <v>0</v>
      </c>
      <c r="G60">
        <f>E60-F60</f>
        <v>1</v>
      </c>
      <c r="H60" s="16">
        <f>G60/$G$1</f>
        <v>3.8461538461538464E-2</v>
      </c>
    </row>
    <row r="61" spans="1:8" x14ac:dyDescent="0.3">
      <c r="A61" s="3" t="s">
        <v>1</v>
      </c>
      <c r="B61">
        <v>1</v>
      </c>
      <c r="H61" s="16"/>
    </row>
    <row r="62" spans="1:8" x14ac:dyDescent="0.3">
      <c r="A62" s="3" t="s">
        <v>0</v>
      </c>
      <c r="B62">
        <v>0</v>
      </c>
      <c r="H62" s="16"/>
    </row>
    <row r="63" spans="1:8" x14ac:dyDescent="0.3">
      <c r="H63" s="16"/>
    </row>
    <row r="67" spans="8:8" x14ac:dyDescent="0.3">
      <c r="H67" s="16"/>
    </row>
    <row r="68" spans="8:8" x14ac:dyDescent="0.3">
      <c r="H68" s="16"/>
    </row>
    <row r="69" spans="8:8" x14ac:dyDescent="0.3">
      <c r="H69" s="16"/>
    </row>
    <row r="70" spans="8:8" x14ac:dyDescent="0.3">
      <c r="H70" s="16"/>
    </row>
    <row r="71" spans="8:8" x14ac:dyDescent="0.3">
      <c r="H71" s="16"/>
    </row>
    <row r="72" spans="8:8" x14ac:dyDescent="0.3">
      <c r="H72" s="16"/>
    </row>
    <row r="73" spans="8:8" x14ac:dyDescent="0.3">
      <c r="H73" s="16"/>
    </row>
    <row r="74" spans="8:8" x14ac:dyDescent="0.3">
      <c r="H74" s="16"/>
    </row>
    <row r="75" spans="8:8" x14ac:dyDescent="0.3">
      <c r="H75" s="16"/>
    </row>
    <row r="76" spans="8:8" x14ac:dyDescent="0.3">
      <c r="H76" s="16"/>
    </row>
    <row r="77" spans="8:8" x14ac:dyDescent="0.3">
      <c r="H77" s="16"/>
    </row>
    <row r="78" spans="8:8" x14ac:dyDescent="0.3">
      <c r="H78" s="16"/>
    </row>
    <row r="79" spans="8:8" x14ac:dyDescent="0.3">
      <c r="H79" s="16"/>
    </row>
    <row r="80" spans="8:8" x14ac:dyDescent="0.3">
      <c r="H80" s="16"/>
    </row>
    <row r="81" spans="8:8" x14ac:dyDescent="0.3">
      <c r="H81" s="1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A8B2B3-63C3-4D36-B4E5-79C33CC7C09F}">
  <sheetPr codeName="Feuil5"/>
  <dimension ref="A1:G103"/>
  <sheetViews>
    <sheetView topLeftCell="A70" workbookViewId="0">
      <selection activeCell="A93" sqref="A93"/>
    </sheetView>
  </sheetViews>
  <sheetFormatPr baseColWidth="10" defaultColWidth="11.5546875" defaultRowHeight="14.4" x14ac:dyDescent="0.3"/>
  <cols>
    <col min="1" max="1" width="46" customWidth="1"/>
  </cols>
  <sheetData>
    <row r="1" spans="1:7" ht="15" thickBot="1" x14ac:dyDescent="0.35">
      <c r="A1" s="8" t="s">
        <v>167</v>
      </c>
      <c r="B1" s="9" t="s">
        <v>164</v>
      </c>
      <c r="C1" s="9">
        <f>D6+D21+D26+D32+D38+D42+D57+D64+D79+D96</f>
        <v>26</v>
      </c>
      <c r="D1" s="9" t="s">
        <v>165</v>
      </c>
      <c r="E1" s="10">
        <f>E6+E21+E26+E32+E38+E42+E57+E64+E79+E96</f>
        <v>-2</v>
      </c>
      <c r="F1">
        <f>SUM(F6:F102)</f>
        <v>34</v>
      </c>
      <c r="G1" s="16">
        <f>SUM(G6:G102)</f>
        <v>1</v>
      </c>
    </row>
    <row r="2" spans="1:7" x14ac:dyDescent="0.3">
      <c r="G2" s="16"/>
    </row>
    <row r="4" spans="1:7" x14ac:dyDescent="0.3">
      <c r="B4" s="2" t="s">
        <v>12</v>
      </c>
      <c r="C4" s="2"/>
      <c r="D4" s="13" t="s">
        <v>166</v>
      </c>
      <c r="E4" s="2" t="s">
        <v>163</v>
      </c>
      <c r="F4" s="2" t="s">
        <v>184</v>
      </c>
      <c r="G4" s="2" t="s">
        <v>185</v>
      </c>
    </row>
    <row r="5" spans="1:7" x14ac:dyDescent="0.3">
      <c r="A5" s="1" t="s">
        <v>261</v>
      </c>
      <c r="B5" s="2"/>
      <c r="C5" s="2"/>
      <c r="D5" s="13"/>
      <c r="E5" s="2"/>
      <c r="F5" s="2"/>
      <c r="G5" s="2"/>
    </row>
    <row r="6" spans="1:7" x14ac:dyDescent="0.3">
      <c r="A6" s="2" t="s">
        <v>308</v>
      </c>
      <c r="D6" s="1">
        <f>MAX(B7:B8)</f>
        <v>1</v>
      </c>
      <c r="E6" s="1">
        <f>MIN(B7:B8)</f>
        <v>0</v>
      </c>
      <c r="F6">
        <f>D6-E6</f>
        <v>1</v>
      </c>
      <c r="G6" s="16">
        <f>F6/$F$1</f>
        <v>2.9411764705882353E-2</v>
      </c>
    </row>
    <row r="7" spans="1:7" x14ac:dyDescent="0.3">
      <c r="A7" t="s">
        <v>32</v>
      </c>
      <c r="B7">
        <v>0</v>
      </c>
      <c r="D7" s="1"/>
      <c r="E7" s="1"/>
      <c r="G7" s="16"/>
    </row>
    <row r="8" spans="1:7" x14ac:dyDescent="0.3">
      <c r="A8" t="s">
        <v>33</v>
      </c>
      <c r="B8">
        <v>1</v>
      </c>
      <c r="D8" s="1"/>
      <c r="E8" s="1"/>
      <c r="G8" s="16"/>
    </row>
    <row r="9" spans="1:7" x14ac:dyDescent="0.3">
      <c r="D9" s="1"/>
      <c r="E9" s="1"/>
      <c r="G9" s="16"/>
    </row>
    <row r="10" spans="1:7" x14ac:dyDescent="0.3">
      <c r="A10" s="2" t="s">
        <v>307</v>
      </c>
      <c r="D10" s="1">
        <f>MAX(B11:B13)</f>
        <v>2</v>
      </c>
      <c r="E10" s="1">
        <f>MIN(B11:B13)</f>
        <v>-1</v>
      </c>
      <c r="F10">
        <f>D10-E10</f>
        <v>3</v>
      </c>
      <c r="G10" s="16">
        <f>F10/$F$1</f>
        <v>8.8235294117647065E-2</v>
      </c>
    </row>
    <row r="11" spans="1:7" x14ac:dyDescent="0.3">
      <c r="A11" t="s">
        <v>34</v>
      </c>
      <c r="B11">
        <v>-1</v>
      </c>
      <c r="D11" s="1"/>
      <c r="E11" s="1"/>
      <c r="G11" s="16"/>
    </row>
    <row r="12" spans="1:7" x14ac:dyDescent="0.3">
      <c r="A12" t="s">
        <v>35</v>
      </c>
      <c r="B12">
        <v>2</v>
      </c>
      <c r="D12" s="1"/>
      <c r="E12" s="1"/>
      <c r="G12" s="16"/>
    </row>
    <row r="13" spans="1:7" x14ac:dyDescent="0.3">
      <c r="A13" t="s">
        <v>36</v>
      </c>
      <c r="B13">
        <v>0</v>
      </c>
      <c r="D13" s="1"/>
      <c r="E13" s="1"/>
      <c r="G13" s="16"/>
    </row>
    <row r="14" spans="1:7" x14ac:dyDescent="0.3">
      <c r="D14" s="1"/>
      <c r="E14" s="1"/>
      <c r="G14" s="16"/>
    </row>
    <row r="15" spans="1:7" x14ac:dyDescent="0.3">
      <c r="A15" s="1" t="s">
        <v>262</v>
      </c>
      <c r="D15" s="1">
        <f>MAX(B16:B19)</f>
        <v>3</v>
      </c>
      <c r="E15" s="1">
        <f>MIN(B16:B19)</f>
        <v>0</v>
      </c>
      <c r="F15">
        <f>D15-E15</f>
        <v>3</v>
      </c>
      <c r="G15" s="16">
        <f>F15/$F$1</f>
        <v>8.8235294117647065E-2</v>
      </c>
    </row>
    <row r="16" spans="1:7" x14ac:dyDescent="0.3">
      <c r="A16" t="s">
        <v>189</v>
      </c>
      <c r="B16" s="17">
        <v>0</v>
      </c>
      <c r="D16" s="1"/>
      <c r="E16" s="1"/>
      <c r="G16" s="16"/>
    </row>
    <row r="17" spans="1:7" x14ac:dyDescent="0.3">
      <c r="A17" t="s">
        <v>190</v>
      </c>
      <c r="B17" s="17">
        <v>1</v>
      </c>
      <c r="D17" s="1"/>
      <c r="E17" s="1"/>
      <c r="G17" s="16"/>
    </row>
    <row r="18" spans="1:7" x14ac:dyDescent="0.3">
      <c r="A18" t="s">
        <v>191</v>
      </c>
      <c r="B18" s="17">
        <v>2</v>
      </c>
      <c r="D18" s="1"/>
      <c r="E18" s="1"/>
      <c r="G18" s="16"/>
    </row>
    <row r="19" spans="1:7" x14ac:dyDescent="0.3">
      <c r="A19" t="s">
        <v>192</v>
      </c>
      <c r="B19" s="17">
        <v>3</v>
      </c>
      <c r="D19" s="1"/>
      <c r="E19" s="1"/>
      <c r="G19" s="16"/>
    </row>
    <row r="20" spans="1:7" x14ac:dyDescent="0.3">
      <c r="D20" s="1"/>
      <c r="E20" s="1"/>
      <c r="G20" s="16"/>
    </row>
    <row r="21" spans="1:7" x14ac:dyDescent="0.3">
      <c r="A21" s="1" t="s">
        <v>263</v>
      </c>
      <c r="D21" s="1">
        <f>MAX(B22:B23)</f>
        <v>2</v>
      </c>
      <c r="E21" s="1">
        <f>MIN(B22:B23)</f>
        <v>0</v>
      </c>
      <c r="F21">
        <f>D21-E21</f>
        <v>2</v>
      </c>
      <c r="G21" s="16">
        <f>F21/$F$1</f>
        <v>5.8823529411764705E-2</v>
      </c>
    </row>
    <row r="22" spans="1:7" x14ac:dyDescent="0.3">
      <c r="A22" t="s">
        <v>37</v>
      </c>
      <c r="B22">
        <v>2</v>
      </c>
      <c r="D22" s="1"/>
      <c r="E22" s="1"/>
      <c r="G22" s="16"/>
    </row>
    <row r="23" spans="1:7" x14ac:dyDescent="0.3">
      <c r="A23" t="s">
        <v>38</v>
      </c>
      <c r="B23">
        <v>0</v>
      </c>
      <c r="D23" s="1"/>
      <c r="E23" s="1"/>
      <c r="G23" s="16"/>
    </row>
    <row r="24" spans="1:7" x14ac:dyDescent="0.3">
      <c r="D24" s="1"/>
      <c r="E24" s="1"/>
      <c r="G24" s="16"/>
    </row>
    <row r="25" spans="1:7" x14ac:dyDescent="0.3">
      <c r="D25" s="3"/>
      <c r="E25" s="3"/>
      <c r="G25" s="16"/>
    </row>
    <row r="26" spans="1:7" x14ac:dyDescent="0.3">
      <c r="A26" s="1" t="s">
        <v>238</v>
      </c>
      <c r="C26" t="s">
        <v>205</v>
      </c>
      <c r="D26" s="1">
        <f>MAX(B27:B30)</f>
        <v>2</v>
      </c>
      <c r="E26" s="1">
        <f>MIN(B27:B30)</f>
        <v>0</v>
      </c>
      <c r="F26">
        <f>D26-E26</f>
        <v>2</v>
      </c>
      <c r="G26" s="16">
        <f>F26/$F$1</f>
        <v>5.8823529411764705E-2</v>
      </c>
    </row>
    <row r="27" spans="1:7" x14ac:dyDescent="0.3">
      <c r="A27" t="s">
        <v>43</v>
      </c>
      <c r="B27">
        <v>2</v>
      </c>
      <c r="D27" s="3"/>
      <c r="E27" s="3"/>
      <c r="G27" s="16"/>
    </row>
    <row r="28" spans="1:7" x14ac:dyDescent="0.3">
      <c r="A28" t="s">
        <v>44</v>
      </c>
      <c r="B28">
        <v>1</v>
      </c>
      <c r="D28" s="3"/>
      <c r="E28" s="3"/>
      <c r="G28" s="16"/>
    </row>
    <row r="29" spans="1:7" x14ac:dyDescent="0.3">
      <c r="A29" t="s">
        <v>45</v>
      </c>
      <c r="B29">
        <v>0</v>
      </c>
      <c r="D29" s="3"/>
      <c r="E29" s="3"/>
      <c r="G29" s="16"/>
    </row>
    <row r="30" spans="1:7" x14ac:dyDescent="0.3">
      <c r="A30" t="s">
        <v>14</v>
      </c>
      <c r="B30">
        <v>0</v>
      </c>
      <c r="D30" s="3"/>
      <c r="E30" s="3"/>
      <c r="G30" s="16"/>
    </row>
    <row r="31" spans="1:7" x14ac:dyDescent="0.3">
      <c r="D31" s="3"/>
      <c r="E31" s="3"/>
      <c r="G31" s="16"/>
    </row>
    <row r="32" spans="1:7" x14ac:dyDescent="0.3">
      <c r="A32" s="1" t="s">
        <v>237</v>
      </c>
      <c r="C32" t="s">
        <v>206</v>
      </c>
      <c r="D32" s="1">
        <f>MAX(B33:B36)</f>
        <v>3</v>
      </c>
      <c r="E32" s="1">
        <f>MIN(B33:B36)</f>
        <v>0</v>
      </c>
      <c r="F32">
        <f>D32-E32</f>
        <v>3</v>
      </c>
      <c r="G32" s="16">
        <f>F32/$F$1</f>
        <v>8.8235294117647065E-2</v>
      </c>
    </row>
    <row r="33" spans="1:7" x14ac:dyDescent="0.3">
      <c r="A33" t="s">
        <v>46</v>
      </c>
      <c r="B33">
        <v>3</v>
      </c>
      <c r="D33" s="3"/>
      <c r="E33" s="3"/>
      <c r="G33" s="16"/>
    </row>
    <row r="34" spans="1:7" x14ac:dyDescent="0.3">
      <c r="A34" t="s">
        <v>47</v>
      </c>
      <c r="B34">
        <v>2</v>
      </c>
      <c r="D34" s="3"/>
      <c r="E34" s="3"/>
      <c r="G34" s="16"/>
    </row>
    <row r="35" spans="1:7" x14ac:dyDescent="0.3">
      <c r="A35" t="s">
        <v>48</v>
      </c>
      <c r="B35">
        <v>1</v>
      </c>
      <c r="D35" s="3"/>
      <c r="E35" s="3"/>
      <c r="G35" s="16"/>
    </row>
    <row r="36" spans="1:7" x14ac:dyDescent="0.3">
      <c r="A36" t="s">
        <v>49</v>
      </c>
      <c r="B36">
        <v>0</v>
      </c>
      <c r="D36" s="3"/>
      <c r="E36" s="3"/>
      <c r="G36" s="16"/>
    </row>
    <row r="37" spans="1:7" x14ac:dyDescent="0.3">
      <c r="D37" s="3"/>
      <c r="E37" s="3"/>
      <c r="G37" s="16"/>
    </row>
    <row r="38" spans="1:7" x14ac:dyDescent="0.3">
      <c r="A38" s="1" t="s">
        <v>264</v>
      </c>
      <c r="C38" t="s">
        <v>129</v>
      </c>
      <c r="D38" s="1">
        <f>MAX(B39:B40)</f>
        <v>1</v>
      </c>
      <c r="E38" s="1">
        <f>MIN(B39:B40)</f>
        <v>-1</v>
      </c>
      <c r="F38">
        <f>D38-E38</f>
        <v>2</v>
      </c>
      <c r="G38" s="16">
        <f>F38/$F$1</f>
        <v>5.8823529411764705E-2</v>
      </c>
    </row>
    <row r="39" spans="1:7" x14ac:dyDescent="0.3">
      <c r="A39" t="s">
        <v>1</v>
      </c>
      <c r="B39">
        <v>-1</v>
      </c>
      <c r="D39" s="3"/>
      <c r="E39" s="3"/>
      <c r="G39" s="16"/>
    </row>
    <row r="40" spans="1:7" x14ac:dyDescent="0.3">
      <c r="A40" t="s">
        <v>0</v>
      </c>
      <c r="B40">
        <v>1</v>
      </c>
      <c r="D40" s="3"/>
      <c r="E40" s="3"/>
      <c r="G40" s="16"/>
    </row>
    <row r="41" spans="1:7" x14ac:dyDescent="0.3">
      <c r="D41" s="3"/>
      <c r="E41" s="3"/>
      <c r="G41" s="16"/>
    </row>
    <row r="42" spans="1:7" x14ac:dyDescent="0.3">
      <c r="A42" s="1" t="s">
        <v>265</v>
      </c>
      <c r="C42" t="s">
        <v>130</v>
      </c>
      <c r="D42" s="1">
        <f>MAX(B43:B48)</f>
        <v>2</v>
      </c>
      <c r="E42" s="1">
        <f>MIN(B43:B48)</f>
        <v>0</v>
      </c>
      <c r="F42">
        <f>D42-E42</f>
        <v>2</v>
      </c>
      <c r="G42" s="16">
        <f>F42/$F$1</f>
        <v>5.8823529411764705E-2</v>
      </c>
    </row>
    <row r="43" spans="1:7" x14ac:dyDescent="0.3">
      <c r="A43" t="s">
        <v>305</v>
      </c>
      <c r="B43">
        <v>2</v>
      </c>
      <c r="D43" s="1"/>
      <c r="E43" s="1"/>
      <c r="G43" s="16"/>
    </row>
    <row r="44" spans="1:7" x14ac:dyDescent="0.3">
      <c r="A44" t="s">
        <v>50</v>
      </c>
      <c r="B44">
        <v>1</v>
      </c>
      <c r="D44" s="1"/>
      <c r="E44" s="1"/>
      <c r="G44" s="16"/>
    </row>
    <row r="45" spans="1:7" x14ac:dyDescent="0.3">
      <c r="A45" t="s">
        <v>51</v>
      </c>
      <c r="B45">
        <v>2</v>
      </c>
      <c r="D45" s="1"/>
      <c r="E45" s="1"/>
      <c r="G45" s="16"/>
    </row>
    <row r="46" spans="1:7" x14ac:dyDescent="0.3">
      <c r="A46" s="4" t="s">
        <v>198</v>
      </c>
      <c r="B46" s="4">
        <v>1</v>
      </c>
      <c r="D46" s="1"/>
      <c r="E46" s="1"/>
      <c r="G46" s="16"/>
    </row>
    <row r="47" spans="1:7" x14ac:dyDescent="0.3">
      <c r="A47" t="s">
        <v>52</v>
      </c>
      <c r="B47">
        <v>0</v>
      </c>
      <c r="D47" s="1"/>
      <c r="E47" s="1"/>
      <c r="G47" s="16"/>
    </row>
    <row r="48" spans="1:7" x14ac:dyDescent="0.3">
      <c r="A48" t="s">
        <v>53</v>
      </c>
      <c r="B48">
        <v>2</v>
      </c>
      <c r="D48" s="1"/>
      <c r="E48" s="1"/>
      <c r="G48" s="16"/>
    </row>
    <row r="49" spans="1:7" x14ac:dyDescent="0.3">
      <c r="D49" s="1"/>
      <c r="E49" s="1"/>
      <c r="G49" s="16"/>
    </row>
    <row r="50" spans="1:7" x14ac:dyDescent="0.3">
      <c r="A50" s="1" t="s">
        <v>280</v>
      </c>
      <c r="D50" s="1">
        <f>MAX(B51:B55)</f>
        <v>0</v>
      </c>
      <c r="E50" s="1">
        <f>MIN(B51:B55)</f>
        <v>0</v>
      </c>
      <c r="F50">
        <f>D50-E50</f>
        <v>0</v>
      </c>
      <c r="G50" s="16">
        <f>F50/$F$1</f>
        <v>0</v>
      </c>
    </row>
    <row r="51" spans="1:7" x14ac:dyDescent="0.3">
      <c r="A51" t="s">
        <v>281</v>
      </c>
      <c r="B51">
        <v>0</v>
      </c>
      <c r="D51" s="3"/>
      <c r="E51" s="3"/>
      <c r="G51" s="16"/>
    </row>
    <row r="52" spans="1:7" x14ac:dyDescent="0.3">
      <c r="A52" t="s">
        <v>282</v>
      </c>
      <c r="B52">
        <v>0</v>
      </c>
      <c r="D52" s="3"/>
      <c r="E52" s="3"/>
      <c r="G52" s="16"/>
    </row>
    <row r="53" spans="1:7" x14ac:dyDescent="0.3">
      <c r="A53" t="s">
        <v>283</v>
      </c>
      <c r="B53">
        <v>0</v>
      </c>
      <c r="D53" s="3"/>
      <c r="E53" s="3"/>
      <c r="G53" s="16"/>
    </row>
    <row r="54" spans="1:7" x14ac:dyDescent="0.3">
      <c r="A54" t="s">
        <v>284</v>
      </c>
      <c r="B54">
        <v>0</v>
      </c>
      <c r="D54" s="3"/>
      <c r="E54" s="3"/>
      <c r="G54" s="16"/>
    </row>
    <row r="55" spans="1:7" x14ac:dyDescent="0.3">
      <c r="A55" t="s">
        <v>13</v>
      </c>
      <c r="B55">
        <v>0</v>
      </c>
      <c r="D55" s="3"/>
      <c r="E55" s="3"/>
      <c r="G55" s="16"/>
    </row>
    <row r="56" spans="1:7" x14ac:dyDescent="0.3">
      <c r="D56" s="3"/>
      <c r="E56" s="3"/>
      <c r="G56" s="16"/>
    </row>
    <row r="57" spans="1:7" x14ac:dyDescent="0.3">
      <c r="A57" s="1" t="s">
        <v>266</v>
      </c>
      <c r="D57" s="1">
        <f>MAX(B59:B62)</f>
        <v>5</v>
      </c>
      <c r="E57" s="1">
        <f>MIN(B59:B62)</f>
        <v>1</v>
      </c>
      <c r="F57">
        <f>D57-E57</f>
        <v>4</v>
      </c>
      <c r="G57" s="16">
        <f>F57/$F$1</f>
        <v>0.11764705882352941</v>
      </c>
    </row>
    <row r="58" spans="1:7" x14ac:dyDescent="0.3">
      <c r="A58" s="5" t="s">
        <v>207</v>
      </c>
      <c r="B58" s="4"/>
      <c r="D58" s="3"/>
      <c r="E58" s="3"/>
      <c r="G58" s="16"/>
    </row>
    <row r="59" spans="1:7" x14ac:dyDescent="0.3">
      <c r="A59" s="4" t="s">
        <v>194</v>
      </c>
      <c r="B59" s="4">
        <v>5</v>
      </c>
      <c r="D59" s="3"/>
      <c r="E59" s="3"/>
      <c r="G59" s="16"/>
    </row>
    <row r="60" spans="1:7" x14ac:dyDescent="0.3">
      <c r="A60" s="4" t="s">
        <v>195</v>
      </c>
      <c r="B60" s="4">
        <v>4</v>
      </c>
      <c r="D60" s="3"/>
      <c r="E60" s="3"/>
      <c r="G60" s="16"/>
    </row>
    <row r="61" spans="1:7" x14ac:dyDescent="0.3">
      <c r="A61" s="4" t="s">
        <v>196</v>
      </c>
      <c r="B61" s="4">
        <v>2</v>
      </c>
      <c r="D61" s="3"/>
      <c r="E61" s="3"/>
      <c r="G61" s="16"/>
    </row>
    <row r="62" spans="1:7" x14ac:dyDescent="0.3">
      <c r="A62" s="4" t="s">
        <v>197</v>
      </c>
      <c r="B62" s="4">
        <v>1</v>
      </c>
      <c r="D62" s="3"/>
      <c r="E62" s="3"/>
      <c r="G62" s="16"/>
    </row>
    <row r="63" spans="1:7" x14ac:dyDescent="0.3">
      <c r="D63" s="3"/>
      <c r="E63" s="3"/>
      <c r="G63" s="16"/>
    </row>
    <row r="64" spans="1:7" x14ac:dyDescent="0.3">
      <c r="A64" s="1" t="s">
        <v>134</v>
      </c>
      <c r="C64" t="s">
        <v>182</v>
      </c>
      <c r="D64" s="1">
        <f>SUM(D65:D74)</f>
        <v>3</v>
      </c>
      <c r="E64" s="1">
        <f>SUM(E65:E74)</f>
        <v>-2</v>
      </c>
      <c r="G64" s="16"/>
    </row>
    <row r="65" spans="1:7" x14ac:dyDescent="0.3">
      <c r="A65" s="2" t="s">
        <v>116</v>
      </c>
      <c r="D65" s="3">
        <f>MAX(B66:B68)</f>
        <v>1</v>
      </c>
      <c r="E65" s="3">
        <f>MIN(B66:B68)</f>
        <v>0</v>
      </c>
      <c r="F65">
        <f>D65-E65</f>
        <v>1</v>
      </c>
      <c r="G65" s="16">
        <f>F65/$F$1</f>
        <v>2.9411764705882353E-2</v>
      </c>
    </row>
    <row r="66" spans="1:7" x14ac:dyDescent="0.3">
      <c r="A66" t="s">
        <v>193</v>
      </c>
      <c r="B66">
        <v>0</v>
      </c>
      <c r="C66" t="s">
        <v>54</v>
      </c>
      <c r="D66" s="3"/>
      <c r="E66" s="3"/>
      <c r="G66" s="16"/>
    </row>
    <row r="67" spans="1:7" x14ac:dyDescent="0.3">
      <c r="A67" t="s">
        <v>306</v>
      </c>
      <c r="B67">
        <v>1</v>
      </c>
      <c r="D67" s="3"/>
      <c r="E67" s="3"/>
      <c r="G67" s="16"/>
    </row>
    <row r="68" spans="1:7" x14ac:dyDescent="0.3">
      <c r="A68" t="s">
        <v>285</v>
      </c>
      <c r="B68">
        <v>1</v>
      </c>
      <c r="D68" s="3"/>
      <c r="E68" s="3"/>
      <c r="G68" s="16"/>
    </row>
    <row r="69" spans="1:7" x14ac:dyDescent="0.3">
      <c r="A69" s="2" t="s">
        <v>117</v>
      </c>
      <c r="D69" s="3">
        <f>MAX(B70:B72)</f>
        <v>2</v>
      </c>
      <c r="E69" s="3">
        <f>MIN(B70:B72)</f>
        <v>0</v>
      </c>
      <c r="F69">
        <f>D69-E69</f>
        <v>2</v>
      </c>
      <c r="G69" s="16">
        <f>F69/$F$1</f>
        <v>5.8823529411764705E-2</v>
      </c>
    </row>
    <row r="70" spans="1:7" ht="13.2" customHeight="1" x14ac:dyDescent="0.3">
      <c r="A70" t="s">
        <v>176</v>
      </c>
      <c r="B70">
        <v>0</v>
      </c>
      <c r="D70" s="3"/>
      <c r="E70" s="3"/>
      <c r="G70" s="16"/>
    </row>
    <row r="71" spans="1:7" ht="13.2" customHeight="1" x14ac:dyDescent="0.3">
      <c r="A71" t="s">
        <v>177</v>
      </c>
      <c r="B71">
        <v>1</v>
      </c>
      <c r="D71" s="3"/>
      <c r="E71" s="3"/>
      <c r="G71" s="16"/>
    </row>
    <row r="72" spans="1:7" x14ac:dyDescent="0.3">
      <c r="A72" t="s">
        <v>131</v>
      </c>
      <c r="B72">
        <v>2</v>
      </c>
      <c r="D72" s="3"/>
      <c r="E72" s="3"/>
      <c r="G72" s="16"/>
    </row>
    <row r="73" spans="1:7" x14ac:dyDescent="0.3">
      <c r="A73" t="s">
        <v>135</v>
      </c>
      <c r="B73">
        <v>0</v>
      </c>
      <c r="D73" s="3"/>
      <c r="E73" s="3"/>
      <c r="G73" s="16"/>
    </row>
    <row r="74" spans="1:7" x14ac:dyDescent="0.3">
      <c r="A74" s="15" t="s">
        <v>178</v>
      </c>
      <c r="D74" s="3">
        <f>MAX(B75:B76)</f>
        <v>0</v>
      </c>
      <c r="E74" s="3">
        <f>MIN(B75:B76)</f>
        <v>-2</v>
      </c>
      <c r="F74">
        <f>D74-E74</f>
        <v>2</v>
      </c>
      <c r="G74" s="16">
        <f>F74/$F$1</f>
        <v>5.8823529411764705E-2</v>
      </c>
    </row>
    <row r="75" spans="1:7" x14ac:dyDescent="0.3">
      <c r="A75" t="s">
        <v>118</v>
      </c>
      <c r="B75">
        <v>-2</v>
      </c>
      <c r="D75" s="3"/>
      <c r="E75" s="3"/>
      <c r="G75" s="16"/>
    </row>
    <row r="76" spans="1:7" x14ac:dyDescent="0.3">
      <c r="A76" t="s">
        <v>119</v>
      </c>
      <c r="B76">
        <v>0</v>
      </c>
      <c r="D76" s="3"/>
      <c r="E76" s="3"/>
      <c r="G76" s="16"/>
    </row>
    <row r="77" spans="1:7" x14ac:dyDescent="0.3">
      <c r="A77" t="s">
        <v>120</v>
      </c>
      <c r="B77">
        <v>2</v>
      </c>
      <c r="D77" s="3"/>
      <c r="E77" s="3"/>
      <c r="G77" s="16"/>
    </row>
    <row r="78" spans="1:7" x14ac:dyDescent="0.3">
      <c r="D78" s="3"/>
      <c r="E78" s="3"/>
      <c r="G78" s="16"/>
    </row>
    <row r="79" spans="1:7" x14ac:dyDescent="0.3">
      <c r="A79" s="1" t="s">
        <v>267</v>
      </c>
      <c r="D79" s="1">
        <f>D80+D83+D86</f>
        <v>4</v>
      </c>
      <c r="E79" s="1">
        <f>E80+E83+E86</f>
        <v>0</v>
      </c>
      <c r="G79" s="16"/>
    </row>
    <row r="80" spans="1:7" x14ac:dyDescent="0.3">
      <c r="A80" s="2" t="s">
        <v>144</v>
      </c>
      <c r="D80" s="3">
        <f>MAX(B81:B82)</f>
        <v>1</v>
      </c>
      <c r="E80" s="3">
        <f>MIN(B81:B82)</f>
        <v>0</v>
      </c>
      <c r="F80">
        <f>D80-E80</f>
        <v>1</v>
      </c>
      <c r="G80" s="16">
        <f>F80/$F$1</f>
        <v>2.9411764705882353E-2</v>
      </c>
    </row>
    <row r="81" spans="1:7" x14ac:dyDescent="0.3">
      <c r="A81" t="s">
        <v>139</v>
      </c>
      <c r="B81">
        <v>1</v>
      </c>
      <c r="D81" s="3"/>
      <c r="E81" s="3"/>
      <c r="G81" s="16"/>
    </row>
    <row r="82" spans="1:7" x14ac:dyDescent="0.3">
      <c r="A82" t="s">
        <v>55</v>
      </c>
      <c r="B82">
        <v>0</v>
      </c>
      <c r="D82" s="3"/>
      <c r="E82" s="3"/>
      <c r="G82" s="16"/>
    </row>
    <row r="83" spans="1:7" x14ac:dyDescent="0.3">
      <c r="A83" s="2" t="s">
        <v>143</v>
      </c>
      <c r="D83" s="3">
        <f>MAX(B84:B85)</f>
        <v>2</v>
      </c>
      <c r="E83" s="3">
        <f>MIN(B84:B85)</f>
        <v>0</v>
      </c>
      <c r="F83">
        <f>D83-E83</f>
        <v>2</v>
      </c>
      <c r="G83" s="16">
        <f>F83/$F$1</f>
        <v>5.8823529411764705E-2</v>
      </c>
    </row>
    <row r="84" spans="1:7" x14ac:dyDescent="0.3">
      <c r="A84" t="s">
        <v>140</v>
      </c>
      <c r="B84">
        <v>2</v>
      </c>
      <c r="D84" s="3"/>
      <c r="E84" s="3"/>
      <c r="G84" s="16"/>
    </row>
    <row r="85" spans="1:7" x14ac:dyDescent="0.3">
      <c r="A85" t="s">
        <v>56</v>
      </c>
      <c r="B85">
        <v>0</v>
      </c>
      <c r="D85" s="3"/>
      <c r="E85" s="3"/>
      <c r="G85" s="16"/>
    </row>
    <row r="86" spans="1:7" x14ac:dyDescent="0.3">
      <c r="A86" s="2" t="s">
        <v>142</v>
      </c>
      <c r="D86" s="3">
        <f>MAX(B87:B88)</f>
        <v>1</v>
      </c>
      <c r="E86" s="3">
        <f>MIN(B87:B88)</f>
        <v>0</v>
      </c>
      <c r="F86">
        <f>D86-E86</f>
        <v>1</v>
      </c>
      <c r="G86" s="16">
        <f>F86/$F$1</f>
        <v>2.9411764705882353E-2</v>
      </c>
    </row>
    <row r="87" spans="1:7" x14ac:dyDescent="0.3">
      <c r="A87" t="s">
        <v>141</v>
      </c>
      <c r="B87">
        <v>1</v>
      </c>
      <c r="D87" s="3"/>
      <c r="E87" s="3"/>
      <c r="G87" s="16"/>
    </row>
    <row r="88" spans="1:7" x14ac:dyDescent="0.3">
      <c r="A88" t="s">
        <v>57</v>
      </c>
      <c r="B88">
        <v>0</v>
      </c>
      <c r="D88" s="3"/>
      <c r="E88" s="3"/>
      <c r="G88" s="16"/>
    </row>
    <row r="89" spans="1:7" x14ac:dyDescent="0.3">
      <c r="A89" s="2" t="s">
        <v>278</v>
      </c>
      <c r="D89" s="3">
        <f>MAX(B90:B94)</f>
        <v>0</v>
      </c>
      <c r="E89" s="3">
        <f>MIN(B90:B94)</f>
        <v>0</v>
      </c>
      <c r="F89">
        <f>D89-E89</f>
        <v>0</v>
      </c>
      <c r="G89" s="16">
        <f>F89/$F$1</f>
        <v>0</v>
      </c>
    </row>
    <row r="90" spans="1:7" x14ac:dyDescent="0.3">
      <c r="A90" t="s">
        <v>312</v>
      </c>
      <c r="D90" s="3"/>
      <c r="E90" s="3"/>
      <c r="G90" s="16"/>
    </row>
    <row r="91" spans="1:7" x14ac:dyDescent="0.3">
      <c r="A91" t="s">
        <v>209</v>
      </c>
      <c r="D91" s="3"/>
      <c r="E91" s="3"/>
      <c r="G91" s="16"/>
    </row>
    <row r="92" spans="1:7" x14ac:dyDescent="0.3">
      <c r="A92" t="s">
        <v>279</v>
      </c>
      <c r="D92" s="3"/>
      <c r="E92" s="3"/>
      <c r="G92" s="16"/>
    </row>
    <row r="93" spans="1:7" x14ac:dyDescent="0.3">
      <c r="A93" t="s">
        <v>311</v>
      </c>
      <c r="D93" s="3"/>
      <c r="E93" s="3"/>
      <c r="G93" s="16"/>
    </row>
    <row r="94" spans="1:7" x14ac:dyDescent="0.3">
      <c r="A94" t="s">
        <v>332</v>
      </c>
      <c r="D94" s="3"/>
      <c r="E94" s="3"/>
      <c r="G94" s="16"/>
    </row>
    <row r="95" spans="1:7" x14ac:dyDescent="0.3">
      <c r="D95" s="3"/>
      <c r="E95" s="3"/>
      <c r="G95" s="16"/>
    </row>
    <row r="96" spans="1:7" x14ac:dyDescent="0.3">
      <c r="A96" s="1" t="s">
        <v>4</v>
      </c>
      <c r="D96" s="1">
        <f>D97+D100</f>
        <v>3</v>
      </c>
      <c r="E96" s="1">
        <f>E97+E100</f>
        <v>0</v>
      </c>
      <c r="G96" s="16"/>
    </row>
    <row r="97" spans="1:7" x14ac:dyDescent="0.3">
      <c r="A97" s="2" t="s">
        <v>149</v>
      </c>
      <c r="D97" s="3">
        <f>MAX(B98:B99)</f>
        <v>2</v>
      </c>
      <c r="E97" s="3">
        <f>MIN(B98:B99)</f>
        <v>0</v>
      </c>
      <c r="F97">
        <f>D97-E97</f>
        <v>2</v>
      </c>
      <c r="G97" s="16">
        <f>F97/$F$1</f>
        <v>5.8823529411764705E-2</v>
      </c>
    </row>
    <row r="98" spans="1:7" x14ac:dyDescent="0.3">
      <c r="A98" t="s">
        <v>148</v>
      </c>
      <c r="B98">
        <v>2</v>
      </c>
      <c r="D98" s="3"/>
      <c r="E98" s="3"/>
      <c r="G98" s="16"/>
    </row>
    <row r="99" spans="1:7" x14ac:dyDescent="0.3">
      <c r="A99" t="s">
        <v>55</v>
      </c>
      <c r="B99">
        <v>0</v>
      </c>
      <c r="D99" s="3"/>
      <c r="E99" s="3"/>
      <c r="G99" s="16"/>
    </row>
    <row r="100" spans="1:7" x14ac:dyDescent="0.3">
      <c r="A100" s="2" t="s">
        <v>150</v>
      </c>
      <c r="D100" s="3">
        <f>MAX(B101:B102)</f>
        <v>1</v>
      </c>
      <c r="E100" s="3">
        <f>MIN(B101:B102)</f>
        <v>0</v>
      </c>
      <c r="F100">
        <f>D100-E100</f>
        <v>1</v>
      </c>
      <c r="G100" s="16">
        <f>F100/$F$1</f>
        <v>2.9411764705882353E-2</v>
      </c>
    </row>
    <row r="101" spans="1:7" x14ac:dyDescent="0.3">
      <c r="A101" t="s">
        <v>147</v>
      </c>
      <c r="B101">
        <v>1</v>
      </c>
      <c r="D101" s="3"/>
      <c r="E101" s="3"/>
      <c r="G101" s="16"/>
    </row>
    <row r="102" spans="1:7" x14ac:dyDescent="0.3">
      <c r="A102" t="s">
        <v>58</v>
      </c>
      <c r="B102">
        <v>0</v>
      </c>
      <c r="D102" s="3"/>
      <c r="E102" s="3"/>
      <c r="G102" s="16"/>
    </row>
    <row r="103" spans="1:7" x14ac:dyDescent="0.3">
      <c r="D103" s="3"/>
      <c r="E103" s="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CA409-A12A-4AA1-8A2E-DC70527F66F0}">
  <sheetPr codeName="Feuil6"/>
  <dimension ref="A1:K206"/>
  <sheetViews>
    <sheetView topLeftCell="A88" workbookViewId="0">
      <selection sqref="A1:G7"/>
    </sheetView>
  </sheetViews>
  <sheetFormatPr baseColWidth="10" defaultColWidth="11.5546875" defaultRowHeight="14.4" x14ac:dyDescent="0.3"/>
  <cols>
    <col min="1" max="1" width="49.21875" bestFit="1" customWidth="1"/>
  </cols>
  <sheetData>
    <row r="1" spans="1:7" ht="15" thickBot="1" x14ac:dyDescent="0.35">
      <c r="A1" s="8" t="s">
        <v>169</v>
      </c>
      <c r="B1" s="9" t="s">
        <v>164</v>
      </c>
      <c r="C1" s="9">
        <f>D5+D9+D13+D17+D21+D25+D29+D36+D40+D49+D59+D62+D66+D70+D75+D93+D101+D107+D118+D122+D130+D147+D153+D159+D165+D171+D113+D177+D189+D193</f>
        <v>168</v>
      </c>
      <c r="D1" s="9" t="s">
        <v>165</v>
      </c>
      <c r="E1" s="10">
        <f>E5+E9+E13+E17+E21+E25+E29+E36+E40+E49+E59+E62+E66+E70+E75+E93+E101+E107+E118+E122+E130+E147+E153+E159+E165+E171+E113+E177+E189+E193</f>
        <v>-23</v>
      </c>
      <c r="F1">
        <f>SUM(F5:F195)</f>
        <v>192</v>
      </c>
      <c r="G1" s="16">
        <f>SUM(G5:G195)</f>
        <v>1</v>
      </c>
    </row>
    <row r="2" spans="1:7" x14ac:dyDescent="0.3">
      <c r="A2" s="11"/>
      <c r="B2" s="12"/>
      <c r="C2" s="12"/>
      <c r="D2" s="12"/>
      <c r="E2" s="12"/>
      <c r="G2" s="16"/>
    </row>
    <row r="4" spans="1:7" x14ac:dyDescent="0.3">
      <c r="B4" s="2" t="s">
        <v>12</v>
      </c>
      <c r="C4" s="2"/>
      <c r="D4" s="13" t="s">
        <v>166</v>
      </c>
      <c r="E4" s="2" t="s">
        <v>163</v>
      </c>
      <c r="F4" s="2" t="s">
        <v>184</v>
      </c>
      <c r="G4" s="2" t="s">
        <v>185</v>
      </c>
    </row>
    <row r="5" spans="1:7" x14ac:dyDescent="0.3">
      <c r="A5" s="1" t="s">
        <v>247</v>
      </c>
      <c r="D5" s="1">
        <f>MAX(B6:B7)</f>
        <v>2</v>
      </c>
      <c r="E5" s="1">
        <f>MIN(B6:B7)</f>
        <v>0</v>
      </c>
      <c r="F5">
        <f>D5-E5</f>
        <v>2</v>
      </c>
      <c r="G5" s="16">
        <f>F5/$F$1</f>
        <v>1.0416666666666666E-2</v>
      </c>
    </row>
    <row r="6" spans="1:7" x14ac:dyDescent="0.3">
      <c r="A6" t="s">
        <v>1</v>
      </c>
      <c r="B6">
        <v>2</v>
      </c>
      <c r="D6" s="1"/>
      <c r="E6" s="1"/>
      <c r="G6" s="16"/>
    </row>
    <row r="7" spans="1:7" x14ac:dyDescent="0.3">
      <c r="A7" t="s">
        <v>0</v>
      </c>
      <c r="B7">
        <v>0</v>
      </c>
      <c r="D7" s="1"/>
      <c r="E7" s="1"/>
      <c r="G7" s="16"/>
    </row>
    <row r="8" spans="1:7" x14ac:dyDescent="0.3">
      <c r="D8" s="1"/>
      <c r="E8" s="1"/>
      <c r="G8" s="16"/>
    </row>
    <row r="9" spans="1:7" x14ac:dyDescent="0.3">
      <c r="A9" s="1" t="s">
        <v>248</v>
      </c>
      <c r="D9" s="1">
        <f>MAX(B10:B11)</f>
        <v>2</v>
      </c>
      <c r="E9" s="1">
        <f>MIN(B10:B11)</f>
        <v>0</v>
      </c>
      <c r="F9">
        <f>D9-E9</f>
        <v>2</v>
      </c>
      <c r="G9" s="16">
        <f>F9/$F$1</f>
        <v>1.0416666666666666E-2</v>
      </c>
    </row>
    <row r="10" spans="1:7" x14ac:dyDescent="0.3">
      <c r="A10" t="s">
        <v>1</v>
      </c>
      <c r="B10">
        <v>2</v>
      </c>
      <c r="D10" s="1"/>
      <c r="E10" s="1"/>
      <c r="G10" s="16"/>
    </row>
    <row r="11" spans="1:7" x14ac:dyDescent="0.3">
      <c r="A11" t="s">
        <v>0</v>
      </c>
      <c r="B11">
        <v>0</v>
      </c>
      <c r="D11" s="1"/>
      <c r="E11" s="1"/>
      <c r="G11" s="16"/>
    </row>
    <row r="12" spans="1:7" x14ac:dyDescent="0.3">
      <c r="D12" s="1"/>
      <c r="E12" s="1"/>
      <c r="G12" s="16"/>
    </row>
    <row r="13" spans="1:7" x14ac:dyDescent="0.3">
      <c r="A13" s="1" t="s">
        <v>249</v>
      </c>
      <c r="D13" s="1">
        <f>MAX(B14:B15)</f>
        <v>2</v>
      </c>
      <c r="E13" s="1">
        <f>MIN(B14:B15)</f>
        <v>0</v>
      </c>
      <c r="F13">
        <f>D13-E13</f>
        <v>2</v>
      </c>
      <c r="G13" s="16">
        <f>F13/$F$1</f>
        <v>1.0416666666666666E-2</v>
      </c>
    </row>
    <row r="14" spans="1:7" x14ac:dyDescent="0.3">
      <c r="A14" t="s">
        <v>59</v>
      </c>
      <c r="B14">
        <v>2</v>
      </c>
      <c r="D14" s="1"/>
      <c r="E14" s="1"/>
      <c r="G14" s="16"/>
    </row>
    <row r="15" spans="1:7" x14ac:dyDescent="0.3">
      <c r="A15" t="s">
        <v>45</v>
      </c>
      <c r="B15">
        <v>0</v>
      </c>
      <c r="D15" s="1"/>
      <c r="E15" s="1"/>
      <c r="G15" s="16"/>
    </row>
    <row r="16" spans="1:7" x14ac:dyDescent="0.3">
      <c r="D16" s="1"/>
      <c r="E16" s="1"/>
      <c r="G16" s="16"/>
    </row>
    <row r="17" spans="1:7" x14ac:dyDescent="0.3">
      <c r="A17" s="1" t="s">
        <v>250</v>
      </c>
      <c r="D17" s="1">
        <f>MAX(B18:B19)</f>
        <v>2</v>
      </c>
      <c r="E17" s="1">
        <f>MIN(B18:B19)</f>
        <v>-2</v>
      </c>
      <c r="F17">
        <f>D17-E17</f>
        <v>4</v>
      </c>
      <c r="G17" s="16">
        <f>F17/$F$1</f>
        <v>2.0833333333333332E-2</v>
      </c>
    </row>
    <row r="18" spans="1:7" x14ac:dyDescent="0.3">
      <c r="A18" t="s">
        <v>60</v>
      </c>
      <c r="B18">
        <v>2</v>
      </c>
      <c r="D18" s="1"/>
      <c r="E18" s="1"/>
      <c r="G18" s="16"/>
    </row>
    <row r="19" spans="1:7" x14ac:dyDescent="0.3">
      <c r="A19" t="s">
        <v>61</v>
      </c>
      <c r="B19">
        <v>-2</v>
      </c>
      <c r="D19" s="1"/>
      <c r="E19" s="1"/>
      <c r="G19" s="16"/>
    </row>
    <row r="20" spans="1:7" x14ac:dyDescent="0.3">
      <c r="D20" s="1"/>
      <c r="E20" s="1"/>
      <c r="G20" s="16"/>
    </row>
    <row r="21" spans="1:7" x14ac:dyDescent="0.3">
      <c r="A21" s="1" t="s">
        <v>251</v>
      </c>
      <c r="D21" s="1">
        <f>MAX(B22:B23)</f>
        <v>2</v>
      </c>
      <c r="E21" s="1">
        <f>MIN(B22:B23)</f>
        <v>0</v>
      </c>
      <c r="F21">
        <f>D21-E21</f>
        <v>2</v>
      </c>
      <c r="G21" s="16">
        <f>F21/$F$1</f>
        <v>1.0416666666666666E-2</v>
      </c>
    </row>
    <row r="22" spans="1:7" x14ac:dyDescent="0.3">
      <c r="A22" t="s">
        <v>60</v>
      </c>
      <c r="B22">
        <v>2</v>
      </c>
      <c r="D22" s="1"/>
      <c r="E22" s="1"/>
      <c r="G22" s="16"/>
    </row>
    <row r="23" spans="1:7" x14ac:dyDescent="0.3">
      <c r="A23" t="s">
        <v>61</v>
      </c>
      <c r="B23">
        <v>0</v>
      </c>
      <c r="D23" s="1"/>
      <c r="E23" s="1"/>
      <c r="G23" s="16"/>
    </row>
    <row r="24" spans="1:7" x14ac:dyDescent="0.3">
      <c r="D24" s="1"/>
      <c r="E24" s="1"/>
      <c r="G24" s="16"/>
    </row>
    <row r="25" spans="1:7" x14ac:dyDescent="0.3">
      <c r="A25" s="1" t="s">
        <v>252</v>
      </c>
      <c r="D25" s="1">
        <f>MAX(B26:B27)</f>
        <v>1</v>
      </c>
      <c r="E25" s="1">
        <f>MIN(B26:B27)</f>
        <v>0</v>
      </c>
      <c r="F25">
        <f>D25-E25</f>
        <v>1</v>
      </c>
      <c r="G25" s="16">
        <f>F25/$F$1</f>
        <v>5.208333333333333E-3</v>
      </c>
    </row>
    <row r="26" spans="1:7" x14ac:dyDescent="0.3">
      <c r="A26" t="s">
        <v>62</v>
      </c>
      <c r="B26">
        <v>1</v>
      </c>
      <c r="D26" s="1"/>
      <c r="E26" s="1"/>
      <c r="G26" s="16"/>
    </row>
    <row r="27" spans="1:7" x14ac:dyDescent="0.3">
      <c r="A27" t="s">
        <v>222</v>
      </c>
      <c r="B27">
        <v>0</v>
      </c>
      <c r="D27" s="1"/>
      <c r="E27" s="1"/>
      <c r="G27" s="16"/>
    </row>
    <row r="28" spans="1:7" x14ac:dyDescent="0.3">
      <c r="D28" s="1"/>
      <c r="E28" s="1"/>
      <c r="G28" s="16"/>
    </row>
    <row r="29" spans="1:7" x14ac:dyDescent="0.3">
      <c r="A29" s="1" t="s">
        <v>246</v>
      </c>
      <c r="D29" s="1">
        <f>MAX(B30:B34)</f>
        <v>1</v>
      </c>
      <c r="E29" s="1">
        <f>MIN(B30:B34)</f>
        <v>-1</v>
      </c>
      <c r="F29">
        <f>D29-E29</f>
        <v>2</v>
      </c>
      <c r="G29" s="16">
        <f>F29/$F$1</f>
        <v>1.0416666666666666E-2</v>
      </c>
    </row>
    <row r="30" spans="1:7" x14ac:dyDescent="0.3">
      <c r="A30" t="s">
        <v>218</v>
      </c>
      <c r="B30">
        <v>1</v>
      </c>
      <c r="D30" s="1"/>
      <c r="E30" s="1"/>
      <c r="G30" s="16"/>
    </row>
    <row r="31" spans="1:7" x14ac:dyDescent="0.3">
      <c r="A31" t="s">
        <v>219</v>
      </c>
      <c r="B31">
        <v>0</v>
      </c>
      <c r="D31" s="1"/>
      <c r="E31" s="1"/>
      <c r="G31" s="16"/>
    </row>
    <row r="32" spans="1:7" x14ac:dyDescent="0.3">
      <c r="A32" t="s">
        <v>220</v>
      </c>
      <c r="B32">
        <v>-1</v>
      </c>
      <c r="D32" s="1"/>
      <c r="E32" s="1"/>
      <c r="G32" s="16"/>
    </row>
    <row r="33" spans="1:7" x14ac:dyDescent="0.3">
      <c r="A33" t="s">
        <v>14</v>
      </c>
      <c r="B33">
        <v>0</v>
      </c>
      <c r="D33" s="1"/>
      <c r="E33" s="1"/>
      <c r="G33" s="16"/>
    </row>
    <row r="34" spans="1:7" x14ac:dyDescent="0.3">
      <c r="A34" t="s">
        <v>221</v>
      </c>
      <c r="B34">
        <v>-1</v>
      </c>
      <c r="D34" s="1"/>
      <c r="E34" s="1"/>
      <c r="G34" s="16"/>
    </row>
    <row r="35" spans="1:7" x14ac:dyDescent="0.3">
      <c r="D35" s="1"/>
      <c r="E35" s="1"/>
      <c r="G35" s="16"/>
    </row>
    <row r="36" spans="1:7" x14ac:dyDescent="0.3">
      <c r="A36" s="1" t="s">
        <v>245</v>
      </c>
      <c r="D36" s="1">
        <f>MAX(B37:B38)</f>
        <v>1</v>
      </c>
      <c r="E36" s="1">
        <f>MIN(B37:B38)</f>
        <v>0</v>
      </c>
      <c r="F36">
        <f>D36-E36</f>
        <v>1</v>
      </c>
      <c r="G36" s="16">
        <f>F36/$F$1</f>
        <v>5.208333333333333E-3</v>
      </c>
    </row>
    <row r="37" spans="1:7" x14ac:dyDescent="0.3">
      <c r="A37" t="s">
        <v>63</v>
      </c>
      <c r="B37">
        <v>1</v>
      </c>
      <c r="D37" s="1"/>
      <c r="E37" s="1"/>
      <c r="G37" s="16"/>
    </row>
    <row r="38" spans="1:7" x14ac:dyDescent="0.3">
      <c r="A38" t="s">
        <v>217</v>
      </c>
      <c r="B38">
        <v>0</v>
      </c>
      <c r="D38" s="1"/>
      <c r="E38" s="1"/>
      <c r="G38" s="16"/>
    </row>
    <row r="39" spans="1:7" x14ac:dyDescent="0.3">
      <c r="D39" s="1"/>
      <c r="E39" s="1"/>
      <c r="G39" s="16"/>
    </row>
    <row r="40" spans="1:7" x14ac:dyDescent="0.3">
      <c r="A40" s="1" t="s">
        <v>244</v>
      </c>
      <c r="C40" t="s">
        <v>132</v>
      </c>
      <c r="D40" s="1">
        <f>D41*D44</f>
        <v>10</v>
      </c>
      <c r="E40" s="1">
        <f>E41*E44</f>
        <v>0</v>
      </c>
      <c r="F40">
        <f>D40-E40</f>
        <v>10</v>
      </c>
      <c r="G40" s="16">
        <f>F40/$F$1</f>
        <v>5.2083333333333336E-2</v>
      </c>
    </row>
    <row r="41" spans="1:7" x14ac:dyDescent="0.3">
      <c r="A41" t="s">
        <v>64</v>
      </c>
      <c r="B41">
        <v>1</v>
      </c>
      <c r="C41" t="s">
        <v>121</v>
      </c>
      <c r="D41" s="3">
        <f>MAX(B41:B43)</f>
        <v>1</v>
      </c>
      <c r="E41" s="3">
        <f>MIN(B41:B43)</f>
        <v>0</v>
      </c>
      <c r="G41" s="16"/>
    </row>
    <row r="42" spans="1:7" x14ac:dyDescent="0.3">
      <c r="A42" t="s">
        <v>67</v>
      </c>
      <c r="B42">
        <v>0.5</v>
      </c>
      <c r="C42" t="s">
        <v>121</v>
      </c>
      <c r="D42" s="3"/>
      <c r="E42" s="3"/>
      <c r="G42" s="16"/>
    </row>
    <row r="43" spans="1:7" x14ac:dyDescent="0.3">
      <c r="A43" t="s">
        <v>14</v>
      </c>
      <c r="B43">
        <v>0</v>
      </c>
      <c r="D43" s="3"/>
      <c r="E43" s="3"/>
      <c r="G43" s="16"/>
    </row>
    <row r="44" spans="1:7" x14ac:dyDescent="0.3">
      <c r="A44" s="2" t="s">
        <v>156</v>
      </c>
      <c r="D44" s="3">
        <f>MAX(B45:B47)</f>
        <v>10</v>
      </c>
      <c r="E44" s="3">
        <f>MIN(B45:B47)</f>
        <v>0</v>
      </c>
      <c r="G44" s="16"/>
    </row>
    <row r="45" spans="1:7" x14ac:dyDescent="0.3">
      <c r="A45" t="s">
        <v>216</v>
      </c>
      <c r="B45">
        <v>0</v>
      </c>
      <c r="G45" s="16"/>
    </row>
    <row r="46" spans="1:7" x14ac:dyDescent="0.3">
      <c r="A46" t="s">
        <v>65</v>
      </c>
      <c r="B46">
        <v>5</v>
      </c>
      <c r="G46" s="16"/>
    </row>
    <row r="47" spans="1:7" x14ac:dyDescent="0.3">
      <c r="A47" t="s">
        <v>223</v>
      </c>
      <c r="B47">
        <v>10</v>
      </c>
      <c r="G47" s="16"/>
    </row>
    <row r="48" spans="1:7" x14ac:dyDescent="0.3">
      <c r="G48" s="16"/>
    </row>
    <row r="49" spans="1:7" x14ac:dyDescent="0.3">
      <c r="A49" s="1" t="s">
        <v>243</v>
      </c>
      <c r="C49" t="s">
        <v>66</v>
      </c>
      <c r="D49" s="1">
        <f>D50*D53</f>
        <v>8</v>
      </c>
      <c r="E49" s="1">
        <f>E50*E53</f>
        <v>1</v>
      </c>
      <c r="F49">
        <f>D49-E49</f>
        <v>7</v>
      </c>
      <c r="G49" s="16">
        <f>F49/$F$1</f>
        <v>3.6458333333333336E-2</v>
      </c>
    </row>
    <row r="50" spans="1:7" x14ac:dyDescent="0.3">
      <c r="A50" s="2" t="s">
        <v>155</v>
      </c>
      <c r="D50" s="3">
        <f>MAX(B51:B52)</f>
        <v>2</v>
      </c>
      <c r="E50" s="3">
        <f>MIN(B51:B52)</f>
        <v>1</v>
      </c>
      <c r="G50" s="16"/>
    </row>
    <row r="51" spans="1:7" x14ac:dyDescent="0.3">
      <c r="A51" t="s">
        <v>64</v>
      </c>
      <c r="B51">
        <v>2</v>
      </c>
      <c r="D51" s="3"/>
      <c r="E51" s="3"/>
      <c r="G51" s="16"/>
    </row>
    <row r="52" spans="1:7" x14ac:dyDescent="0.3">
      <c r="A52" t="s">
        <v>67</v>
      </c>
      <c r="B52">
        <v>1</v>
      </c>
      <c r="D52" s="3"/>
      <c r="E52" s="3"/>
      <c r="G52" s="16"/>
    </row>
    <row r="53" spans="1:7" x14ac:dyDescent="0.3">
      <c r="A53" s="2" t="s">
        <v>204</v>
      </c>
      <c r="D53" s="3">
        <f>MAX(B54:B57)</f>
        <v>4</v>
      </c>
      <c r="E53" s="3">
        <f>MIN(B54:B57)</f>
        <v>1</v>
      </c>
      <c r="G53" s="16"/>
    </row>
    <row r="54" spans="1:7" x14ac:dyDescent="0.3">
      <c r="A54" t="s">
        <v>69</v>
      </c>
      <c r="B54">
        <v>4</v>
      </c>
      <c r="G54" s="16"/>
    </row>
    <row r="55" spans="1:7" x14ac:dyDescent="0.3">
      <c r="A55" t="s">
        <v>70</v>
      </c>
      <c r="B55">
        <v>3</v>
      </c>
      <c r="G55" s="16"/>
    </row>
    <row r="56" spans="1:7" x14ac:dyDescent="0.3">
      <c r="A56" t="s">
        <v>71</v>
      </c>
      <c r="B56">
        <v>2</v>
      </c>
      <c r="G56" s="16"/>
    </row>
    <row r="57" spans="1:7" x14ac:dyDescent="0.3">
      <c r="A57" t="s">
        <v>72</v>
      </c>
      <c r="B57">
        <v>1</v>
      </c>
      <c r="G57" s="16"/>
    </row>
    <row r="58" spans="1:7" x14ac:dyDescent="0.3">
      <c r="G58" s="16"/>
    </row>
    <row r="59" spans="1:7" x14ac:dyDescent="0.3">
      <c r="A59" s="1" t="s">
        <v>242</v>
      </c>
      <c r="C59" t="s">
        <v>73</v>
      </c>
      <c r="D59" s="1">
        <f>B60</f>
        <v>5</v>
      </c>
      <c r="E59" s="1">
        <v>0</v>
      </c>
      <c r="F59">
        <f>D59-E59</f>
        <v>5</v>
      </c>
      <c r="G59" s="16">
        <f>F59/$F$1</f>
        <v>2.6041666666666668E-2</v>
      </c>
    </row>
    <row r="60" spans="1:7" x14ac:dyDescent="0.3">
      <c r="A60" s="2" t="s">
        <v>154</v>
      </c>
      <c r="B60">
        <v>5</v>
      </c>
      <c r="G60" s="16"/>
    </row>
    <row r="61" spans="1:7" x14ac:dyDescent="0.3">
      <c r="A61" s="2" t="s">
        <v>74</v>
      </c>
      <c r="B61" t="s">
        <v>75</v>
      </c>
      <c r="G61" s="16"/>
    </row>
    <row r="62" spans="1:7" x14ac:dyDescent="0.3">
      <c r="A62" s="1" t="s">
        <v>241</v>
      </c>
      <c r="C62" t="s">
        <v>145</v>
      </c>
      <c r="D62" s="1">
        <f>B63</f>
        <v>5</v>
      </c>
      <c r="E62" s="1">
        <v>0</v>
      </c>
      <c r="F62">
        <f>D62-E62</f>
        <v>5</v>
      </c>
      <c r="G62" s="16">
        <f>F62/$F$1</f>
        <v>2.6041666666666668E-2</v>
      </c>
    </row>
    <row r="63" spans="1:7" x14ac:dyDescent="0.3">
      <c r="A63" s="2" t="s">
        <v>154</v>
      </c>
      <c r="B63">
        <v>5</v>
      </c>
      <c r="G63" s="16"/>
    </row>
    <row r="64" spans="1:7" x14ac:dyDescent="0.3">
      <c r="A64" s="2" t="s">
        <v>74</v>
      </c>
      <c r="B64" t="s">
        <v>76</v>
      </c>
      <c r="G64" s="16"/>
    </row>
    <row r="65" spans="1:7" x14ac:dyDescent="0.3">
      <c r="G65" s="16"/>
    </row>
    <row r="66" spans="1:7" x14ac:dyDescent="0.3">
      <c r="A66" s="1" t="s">
        <v>240</v>
      </c>
      <c r="D66" s="1">
        <f>MAX(B67:B68)</f>
        <v>2</v>
      </c>
      <c r="E66" s="1">
        <f>MIN(B67:B68)</f>
        <v>0</v>
      </c>
      <c r="F66">
        <f>D66-E66</f>
        <v>2</v>
      </c>
      <c r="G66" s="16">
        <f>F66/$F$1</f>
        <v>1.0416666666666666E-2</v>
      </c>
    </row>
    <row r="67" spans="1:7" x14ac:dyDescent="0.3">
      <c r="A67" t="s">
        <v>77</v>
      </c>
      <c r="B67">
        <v>2</v>
      </c>
      <c r="D67" s="1"/>
      <c r="E67" s="1"/>
      <c r="G67" s="16"/>
    </row>
    <row r="68" spans="1:7" x14ac:dyDescent="0.3">
      <c r="A68" t="s">
        <v>78</v>
      </c>
      <c r="B68">
        <v>0</v>
      </c>
      <c r="D68" s="1"/>
      <c r="E68" s="1"/>
      <c r="G68" s="16"/>
    </row>
    <row r="69" spans="1:7" x14ac:dyDescent="0.3">
      <c r="D69" s="1"/>
      <c r="E69" s="1"/>
      <c r="G69" s="16"/>
    </row>
    <row r="70" spans="1:7" x14ac:dyDescent="0.3">
      <c r="A70" s="1" t="s">
        <v>239</v>
      </c>
      <c r="D70" s="1">
        <f>MAX(B71:B73)</f>
        <v>10</v>
      </c>
      <c r="E70" s="1">
        <f>MIN(B71:B73)</f>
        <v>0</v>
      </c>
      <c r="F70">
        <f>D70-E70</f>
        <v>10</v>
      </c>
      <c r="G70" s="16">
        <f>F70/$F$1</f>
        <v>5.2083333333333336E-2</v>
      </c>
    </row>
    <row r="71" spans="1:7" x14ac:dyDescent="0.3">
      <c r="A71" t="s">
        <v>79</v>
      </c>
      <c r="B71">
        <v>10</v>
      </c>
      <c r="D71" s="1"/>
      <c r="E71" s="1"/>
      <c r="G71" s="16"/>
    </row>
    <row r="72" spans="1:7" x14ac:dyDescent="0.3">
      <c r="A72" t="s">
        <v>80</v>
      </c>
      <c r="B72">
        <v>5</v>
      </c>
      <c r="D72" s="1"/>
      <c r="E72" s="1"/>
      <c r="G72" s="16"/>
    </row>
    <row r="73" spans="1:7" x14ac:dyDescent="0.3">
      <c r="A73" t="s">
        <v>81</v>
      </c>
      <c r="B73">
        <v>0</v>
      </c>
      <c r="D73" s="1"/>
      <c r="E73" s="1"/>
      <c r="G73" s="16"/>
    </row>
    <row r="74" spans="1:7" x14ac:dyDescent="0.3">
      <c r="D74" s="1"/>
      <c r="E74" s="1"/>
      <c r="G74" s="16"/>
    </row>
    <row r="75" spans="1:7" x14ac:dyDescent="0.3">
      <c r="A75" s="1" t="s">
        <v>82</v>
      </c>
      <c r="C75" t="s">
        <v>128</v>
      </c>
      <c r="D75" s="1">
        <f>D79+D83+D86</f>
        <v>10</v>
      </c>
      <c r="E75" s="1">
        <f>E79+E83+E86</f>
        <v>0</v>
      </c>
      <c r="G75" s="16"/>
    </row>
    <row r="76" spans="1:7" x14ac:dyDescent="0.3">
      <c r="A76" s="2" t="s">
        <v>289</v>
      </c>
      <c r="D76" s="3">
        <f>MAX(B77:B78)</f>
        <v>1</v>
      </c>
      <c r="E76" s="3">
        <f>MIN(B77:B78)</f>
        <v>0</v>
      </c>
      <c r="F76">
        <f>D76-E76</f>
        <v>1</v>
      </c>
      <c r="G76" s="16">
        <f>F76/$F$1</f>
        <v>5.208333333333333E-3</v>
      </c>
    </row>
    <row r="77" spans="1:7" x14ac:dyDescent="0.3">
      <c r="A77" t="s">
        <v>1</v>
      </c>
      <c r="B77">
        <v>1</v>
      </c>
      <c r="D77" s="3"/>
      <c r="E77" s="3"/>
      <c r="G77" s="16"/>
    </row>
    <row r="78" spans="1:7" x14ac:dyDescent="0.3">
      <c r="A78" t="s">
        <v>0</v>
      </c>
      <c r="B78">
        <v>0</v>
      </c>
      <c r="D78" s="3"/>
      <c r="E78" s="3"/>
      <c r="G78" s="16"/>
    </row>
    <row r="79" spans="1:7" x14ac:dyDescent="0.3">
      <c r="A79" s="2" t="s">
        <v>83</v>
      </c>
      <c r="D79" s="3">
        <f>MAX(B80:B82)</f>
        <v>4</v>
      </c>
      <c r="E79" s="3">
        <f>MIN(B80:B82)</f>
        <v>0</v>
      </c>
      <c r="F79">
        <f>D79-E79</f>
        <v>4</v>
      </c>
      <c r="G79" s="16">
        <f>F79/$F$1</f>
        <v>2.0833333333333332E-2</v>
      </c>
    </row>
    <row r="80" spans="1:7" x14ac:dyDescent="0.3">
      <c r="A80" t="s">
        <v>1</v>
      </c>
      <c r="B80">
        <v>4</v>
      </c>
      <c r="D80" s="3"/>
      <c r="E80" s="3"/>
      <c r="G80" s="16"/>
    </row>
    <row r="81" spans="1:11" x14ac:dyDescent="0.3">
      <c r="A81" t="s">
        <v>0</v>
      </c>
      <c r="B81">
        <v>0</v>
      </c>
      <c r="D81" s="3"/>
      <c r="E81" s="3"/>
      <c r="G81" s="16"/>
    </row>
    <row r="82" spans="1:11" x14ac:dyDescent="0.3">
      <c r="A82" t="s">
        <v>228</v>
      </c>
      <c r="B82">
        <v>2</v>
      </c>
      <c r="D82" s="3"/>
      <c r="E82" s="3"/>
      <c r="G82" s="16"/>
    </row>
    <row r="83" spans="1:11" x14ac:dyDescent="0.3">
      <c r="A83" s="2" t="s">
        <v>153</v>
      </c>
      <c r="D83" s="3">
        <f>MAX(B84:B85)</f>
        <v>4</v>
      </c>
      <c r="E83" s="3">
        <f>MIN(B84:B85)</f>
        <v>0</v>
      </c>
      <c r="F83">
        <f>D83-E83</f>
        <v>4</v>
      </c>
      <c r="G83" s="16">
        <f>F83/$F$1</f>
        <v>2.0833333333333332E-2</v>
      </c>
    </row>
    <row r="84" spans="1:11" x14ac:dyDescent="0.3">
      <c r="A84" t="s">
        <v>39</v>
      </c>
      <c r="B84">
        <v>4</v>
      </c>
      <c r="D84" s="3"/>
      <c r="E84" s="3"/>
      <c r="G84" s="16"/>
    </row>
    <row r="85" spans="1:11" x14ac:dyDescent="0.3">
      <c r="A85" t="s">
        <v>40</v>
      </c>
      <c r="B85">
        <v>0</v>
      </c>
      <c r="D85" s="3"/>
      <c r="E85" s="3"/>
      <c r="G85" s="16"/>
    </row>
    <row r="86" spans="1:11" x14ac:dyDescent="0.3">
      <c r="A86" s="2" t="s">
        <v>151</v>
      </c>
      <c r="D86" s="3">
        <f>MAX(B87:B88)</f>
        <v>2</v>
      </c>
      <c r="E86" s="3">
        <f>MIN(B87:B88)</f>
        <v>0</v>
      </c>
      <c r="F86">
        <f>D86-E86</f>
        <v>2</v>
      </c>
      <c r="G86" s="16">
        <f>F86/$F$1</f>
        <v>1.0416666666666666E-2</v>
      </c>
    </row>
    <row r="87" spans="1:11" x14ac:dyDescent="0.3">
      <c r="A87" t="s">
        <v>41</v>
      </c>
      <c r="B87">
        <v>2</v>
      </c>
      <c r="D87" s="3"/>
      <c r="E87" s="3"/>
      <c r="G87" s="16"/>
    </row>
    <row r="88" spans="1:11" x14ac:dyDescent="0.3">
      <c r="A88" t="s">
        <v>42</v>
      </c>
      <c r="B88">
        <v>0</v>
      </c>
      <c r="C88" s="4"/>
      <c r="D88" s="3"/>
      <c r="E88" s="3"/>
      <c r="G88" s="16"/>
    </row>
    <row r="89" spans="1:11" x14ac:dyDescent="0.3">
      <c r="A89" s="2" t="s">
        <v>186</v>
      </c>
      <c r="C89" s="4"/>
      <c r="D89" s="3"/>
      <c r="E89" s="3"/>
      <c r="G89" s="16"/>
    </row>
    <row r="90" spans="1:11" x14ac:dyDescent="0.3">
      <c r="A90" t="s">
        <v>41</v>
      </c>
      <c r="C90" s="4"/>
      <c r="D90" s="3"/>
      <c r="E90" s="3"/>
      <c r="G90" s="16"/>
    </row>
    <row r="91" spans="1:11" x14ac:dyDescent="0.3">
      <c r="A91" t="s">
        <v>42</v>
      </c>
      <c r="C91" s="4"/>
      <c r="D91" s="3"/>
      <c r="E91" s="3"/>
      <c r="G91" s="16"/>
    </row>
    <row r="92" spans="1:11" x14ac:dyDescent="0.3">
      <c r="C92" s="4"/>
      <c r="D92" s="3"/>
      <c r="E92" s="3"/>
      <c r="G92" s="16"/>
    </row>
    <row r="93" spans="1:11" x14ac:dyDescent="0.3">
      <c r="A93" s="1" t="s">
        <v>254</v>
      </c>
      <c r="C93" s="4" t="s">
        <v>146</v>
      </c>
      <c r="D93" s="1">
        <f>MAX(B94:B99)*6</f>
        <v>30</v>
      </c>
      <c r="E93" s="1">
        <f>MIN(B94:B99)</f>
        <v>0</v>
      </c>
      <c r="F93">
        <f>D93-E93</f>
        <v>30</v>
      </c>
      <c r="G93" s="16">
        <f>F93/$F$1</f>
        <v>0.15625</v>
      </c>
    </row>
    <row r="94" spans="1:11" x14ac:dyDescent="0.3">
      <c r="A94" s="3" t="s">
        <v>133</v>
      </c>
      <c r="B94">
        <v>0</v>
      </c>
      <c r="D94" s="3"/>
      <c r="E94" s="3"/>
      <c r="F94" t="s">
        <v>255</v>
      </c>
      <c r="G94" s="16" t="s">
        <v>256</v>
      </c>
      <c r="H94" t="s">
        <v>257</v>
      </c>
      <c r="I94" t="s">
        <v>258</v>
      </c>
      <c r="J94" t="s">
        <v>259</v>
      </c>
      <c r="K94" t="s">
        <v>260</v>
      </c>
    </row>
    <row r="95" spans="1:11" x14ac:dyDescent="0.3">
      <c r="A95" s="3" t="s">
        <v>199</v>
      </c>
      <c r="B95">
        <v>5</v>
      </c>
      <c r="C95" t="s">
        <v>88</v>
      </c>
      <c r="D95" s="3"/>
      <c r="E95" s="3"/>
      <c r="G95" s="16"/>
    </row>
    <row r="96" spans="1:11" x14ac:dyDescent="0.3">
      <c r="A96" t="s">
        <v>84</v>
      </c>
      <c r="B96">
        <v>3</v>
      </c>
      <c r="C96" t="s">
        <v>88</v>
      </c>
      <c r="D96" s="3"/>
      <c r="E96" s="3"/>
      <c r="G96" s="16"/>
    </row>
    <row r="97" spans="1:7" x14ac:dyDescent="0.3">
      <c r="A97" t="s">
        <v>85</v>
      </c>
      <c r="B97">
        <v>2</v>
      </c>
      <c r="C97" t="s">
        <v>88</v>
      </c>
      <c r="D97" s="3"/>
      <c r="E97" s="3"/>
      <c r="G97" s="16"/>
    </row>
    <row r="98" spans="1:7" x14ac:dyDescent="0.3">
      <c r="A98" t="s">
        <v>86</v>
      </c>
      <c r="B98">
        <v>1</v>
      </c>
      <c r="C98" t="s">
        <v>88</v>
      </c>
      <c r="D98" s="3"/>
      <c r="E98" s="3"/>
      <c r="G98" s="16"/>
    </row>
    <row r="99" spans="1:7" x14ac:dyDescent="0.3">
      <c r="A99" t="s">
        <v>87</v>
      </c>
      <c r="B99">
        <v>0</v>
      </c>
      <c r="C99" t="s">
        <v>88</v>
      </c>
      <c r="D99" s="3"/>
      <c r="E99" s="3"/>
      <c r="G99" s="16"/>
    </row>
    <row r="100" spans="1:7" x14ac:dyDescent="0.3">
      <c r="D100" s="3"/>
      <c r="E100" s="3"/>
      <c r="G100" s="16"/>
    </row>
    <row r="101" spans="1:7" x14ac:dyDescent="0.3">
      <c r="A101" s="1" t="s">
        <v>238</v>
      </c>
      <c r="D101" s="1">
        <f>MAX(B102:B105)</f>
        <v>5</v>
      </c>
      <c r="E101" s="1">
        <f>MIN(B102:B105)</f>
        <v>0</v>
      </c>
      <c r="F101">
        <f>D101-E101</f>
        <v>5</v>
      </c>
      <c r="G101" s="16">
        <f>F101/$F$1</f>
        <v>2.6041666666666668E-2</v>
      </c>
    </row>
    <row r="102" spans="1:7" x14ac:dyDescent="0.3">
      <c r="A102" t="s">
        <v>43</v>
      </c>
      <c r="B102">
        <v>5</v>
      </c>
      <c r="D102" s="3"/>
      <c r="E102" s="3"/>
      <c r="G102" s="16"/>
    </row>
    <row r="103" spans="1:7" x14ac:dyDescent="0.3">
      <c r="A103" t="s">
        <v>44</v>
      </c>
      <c r="B103">
        <v>2</v>
      </c>
      <c r="D103" s="3"/>
      <c r="E103" s="3"/>
      <c r="G103" s="16"/>
    </row>
    <row r="104" spans="1:7" x14ac:dyDescent="0.3">
      <c r="A104" t="s">
        <v>45</v>
      </c>
      <c r="B104">
        <v>0</v>
      </c>
      <c r="D104" s="3"/>
      <c r="E104" s="3"/>
      <c r="G104" s="16"/>
    </row>
    <row r="105" spans="1:7" x14ac:dyDescent="0.3">
      <c r="A105" t="s">
        <v>14</v>
      </c>
      <c r="B105">
        <v>0</v>
      </c>
      <c r="D105" s="3"/>
      <c r="E105" s="3"/>
      <c r="G105" s="16"/>
    </row>
    <row r="106" spans="1:7" x14ac:dyDescent="0.3">
      <c r="D106" s="3"/>
      <c r="E106" s="3"/>
      <c r="G106" s="16"/>
    </row>
    <row r="107" spans="1:7" x14ac:dyDescent="0.3">
      <c r="A107" s="1" t="s">
        <v>237</v>
      </c>
      <c r="D107" s="1">
        <f>MAX(B108:B111)</f>
        <v>3</v>
      </c>
      <c r="E107" s="1">
        <f>MIN(B108:B111)</f>
        <v>0</v>
      </c>
      <c r="F107">
        <f>D107-E107</f>
        <v>3</v>
      </c>
      <c r="G107" s="16">
        <f>F107/$F$1</f>
        <v>1.5625E-2</v>
      </c>
    </row>
    <row r="108" spans="1:7" x14ac:dyDescent="0.3">
      <c r="A108" t="s">
        <v>46</v>
      </c>
      <c r="B108">
        <v>3</v>
      </c>
      <c r="D108" s="3"/>
      <c r="E108" s="3"/>
      <c r="G108" s="16"/>
    </row>
    <row r="109" spans="1:7" x14ac:dyDescent="0.3">
      <c r="A109" t="s">
        <v>89</v>
      </c>
      <c r="B109">
        <v>2</v>
      </c>
      <c r="D109" s="3"/>
      <c r="E109" s="3"/>
      <c r="G109" s="16"/>
    </row>
    <row r="110" spans="1:7" x14ac:dyDescent="0.3">
      <c r="A110" t="s">
        <v>90</v>
      </c>
      <c r="B110">
        <v>1</v>
      </c>
      <c r="D110" s="3"/>
      <c r="E110" s="3"/>
      <c r="G110" s="16"/>
    </row>
    <row r="111" spans="1:7" x14ac:dyDescent="0.3">
      <c r="A111" t="s">
        <v>49</v>
      </c>
      <c r="B111">
        <v>0</v>
      </c>
      <c r="D111" s="3"/>
      <c r="E111" s="3"/>
      <c r="G111" s="16"/>
    </row>
    <row r="112" spans="1:7" x14ac:dyDescent="0.3">
      <c r="D112" s="3"/>
      <c r="E112" s="3"/>
      <c r="G112" s="16"/>
    </row>
    <row r="113" spans="1:7" x14ac:dyDescent="0.3">
      <c r="A113" s="1" t="s">
        <v>236</v>
      </c>
      <c r="D113" s="1">
        <f>MAX(B114:B116)</f>
        <v>2</v>
      </c>
      <c r="E113" s="1">
        <f>MIN(B114:B116)</f>
        <v>0</v>
      </c>
      <c r="F113">
        <f>D113-E113</f>
        <v>2</v>
      </c>
      <c r="G113" s="16">
        <f>F113/$F$1</f>
        <v>1.0416666666666666E-2</v>
      </c>
    </row>
    <row r="114" spans="1:7" x14ac:dyDescent="0.3">
      <c r="A114" t="s">
        <v>1</v>
      </c>
      <c r="B114">
        <v>0</v>
      </c>
      <c r="D114" s="1"/>
      <c r="E114" s="1"/>
      <c r="G114" s="16"/>
    </row>
    <row r="115" spans="1:7" x14ac:dyDescent="0.3">
      <c r="A115" t="s">
        <v>0</v>
      </c>
      <c r="B115">
        <v>2</v>
      </c>
      <c r="D115" s="1"/>
      <c r="E115" s="1"/>
      <c r="G115" s="16"/>
    </row>
    <row r="116" spans="1:7" x14ac:dyDescent="0.3">
      <c r="A116" t="s">
        <v>14</v>
      </c>
      <c r="B116">
        <v>1</v>
      </c>
      <c r="D116" s="1"/>
      <c r="E116" s="1"/>
      <c r="G116" s="16"/>
    </row>
    <row r="117" spans="1:7" x14ac:dyDescent="0.3">
      <c r="D117" s="3"/>
      <c r="E117" s="3"/>
      <c r="G117" s="16"/>
    </row>
    <row r="118" spans="1:7" x14ac:dyDescent="0.3">
      <c r="A118" s="1" t="s">
        <v>235</v>
      </c>
      <c r="D118" s="1">
        <f>MAX(B119:B120)</f>
        <v>1</v>
      </c>
      <c r="E118" s="1">
        <f>MIN(B119:B120)</f>
        <v>0</v>
      </c>
      <c r="F118">
        <f>D118-E118</f>
        <v>1</v>
      </c>
      <c r="G118" s="16">
        <f>F118/$F$1</f>
        <v>5.208333333333333E-3</v>
      </c>
    </row>
    <row r="119" spans="1:7" x14ac:dyDescent="0.3">
      <c r="A119" t="s">
        <v>91</v>
      </c>
      <c r="B119">
        <v>1</v>
      </c>
      <c r="D119" s="1"/>
      <c r="E119" s="1"/>
      <c r="G119" s="16"/>
    </row>
    <row r="120" spans="1:7" x14ac:dyDescent="0.3">
      <c r="A120" t="s">
        <v>92</v>
      </c>
      <c r="B120">
        <v>0</v>
      </c>
      <c r="D120" s="1"/>
      <c r="E120" s="1"/>
      <c r="G120" s="16"/>
    </row>
    <row r="121" spans="1:7" x14ac:dyDescent="0.3">
      <c r="D121" s="1"/>
      <c r="E121" s="1"/>
      <c r="G121" s="16"/>
    </row>
    <row r="122" spans="1:7" x14ac:dyDescent="0.3">
      <c r="A122" s="1" t="s">
        <v>234</v>
      </c>
      <c r="D122" s="1">
        <f>MAX(B123:B128)</f>
        <v>3</v>
      </c>
      <c r="E122" s="1">
        <f>MIN(B123:B128)</f>
        <v>0</v>
      </c>
      <c r="F122">
        <f>D122-E122</f>
        <v>3</v>
      </c>
      <c r="G122" s="16">
        <f>F122/$F$1</f>
        <v>1.5625E-2</v>
      </c>
    </row>
    <row r="123" spans="1:7" x14ac:dyDescent="0.3">
      <c r="A123" t="s">
        <v>93</v>
      </c>
      <c r="B123">
        <v>2</v>
      </c>
      <c r="D123" s="1"/>
      <c r="E123" s="1"/>
      <c r="G123" s="16"/>
    </row>
    <row r="124" spans="1:7" x14ac:dyDescent="0.3">
      <c r="A124" t="s">
        <v>94</v>
      </c>
      <c r="B124">
        <v>1</v>
      </c>
      <c r="D124" s="1"/>
      <c r="E124" s="1"/>
      <c r="G124" s="16"/>
    </row>
    <row r="125" spans="1:7" x14ac:dyDescent="0.3">
      <c r="A125" t="s">
        <v>95</v>
      </c>
      <c r="B125">
        <v>2</v>
      </c>
      <c r="D125" s="1"/>
      <c r="E125" s="1"/>
      <c r="G125" s="16"/>
    </row>
    <row r="126" spans="1:7" x14ac:dyDescent="0.3">
      <c r="A126" t="s">
        <v>96</v>
      </c>
      <c r="B126">
        <v>3</v>
      </c>
      <c r="D126" s="1"/>
      <c r="E126" s="1"/>
      <c r="G126" s="16"/>
    </row>
    <row r="127" spans="1:7" x14ac:dyDescent="0.3">
      <c r="A127" t="s">
        <v>97</v>
      </c>
      <c r="B127">
        <v>1</v>
      </c>
      <c r="D127" s="1"/>
      <c r="E127" s="1"/>
      <c r="G127" s="16"/>
    </row>
    <row r="128" spans="1:7" x14ac:dyDescent="0.3">
      <c r="A128" t="s">
        <v>98</v>
      </c>
      <c r="B128">
        <v>0</v>
      </c>
      <c r="D128" s="1"/>
      <c r="E128" s="1"/>
      <c r="G128" s="16"/>
    </row>
    <row r="129" spans="1:7" x14ac:dyDescent="0.3">
      <c r="D129" s="1"/>
      <c r="E129" s="1"/>
      <c r="G129" s="16"/>
    </row>
    <row r="130" spans="1:7" x14ac:dyDescent="0.3">
      <c r="A130" s="1" t="s">
        <v>253</v>
      </c>
      <c r="D130" s="1">
        <f>MAX(B132:B133)*MAX(B135:B145)*100</f>
        <v>30</v>
      </c>
      <c r="E130" s="1">
        <f>0</f>
        <v>0</v>
      </c>
      <c r="F130">
        <f>D130-E130</f>
        <v>30</v>
      </c>
      <c r="G130" s="16">
        <f>F130/$F$1</f>
        <v>0.15625</v>
      </c>
    </row>
    <row r="131" spans="1:7" x14ac:dyDescent="0.3">
      <c r="A131" s="2" t="s">
        <v>101</v>
      </c>
      <c r="G131" s="16"/>
    </row>
    <row r="132" spans="1:7" x14ac:dyDescent="0.3">
      <c r="A132" t="s">
        <v>215</v>
      </c>
      <c r="B132">
        <v>1</v>
      </c>
      <c r="G132" s="16"/>
    </row>
    <row r="133" spans="1:7" x14ac:dyDescent="0.3">
      <c r="A133" t="s">
        <v>67</v>
      </c>
      <c r="B133">
        <v>0.5</v>
      </c>
      <c r="G133" s="16"/>
    </row>
    <row r="134" spans="1:7" x14ac:dyDescent="0.3">
      <c r="A134" s="2" t="s">
        <v>100</v>
      </c>
      <c r="D134" s="4"/>
      <c r="G134" s="16"/>
    </row>
    <row r="135" spans="1:7" x14ac:dyDescent="0.3">
      <c r="A135" t="s">
        <v>99</v>
      </c>
      <c r="B135">
        <f>E135/10</f>
        <v>0.1</v>
      </c>
      <c r="C135" t="s">
        <v>109</v>
      </c>
      <c r="D135" s="4"/>
      <c r="E135">
        <v>1</v>
      </c>
      <c r="G135" s="16"/>
    </row>
    <row r="136" spans="1:7" x14ac:dyDescent="0.3">
      <c r="A136" t="s">
        <v>179</v>
      </c>
      <c r="B136">
        <f>E136/10</f>
        <v>0.2</v>
      </c>
      <c r="C136" t="s">
        <v>109</v>
      </c>
      <c r="D136" s="4"/>
      <c r="E136">
        <v>2</v>
      </c>
      <c r="G136" s="16"/>
    </row>
    <row r="137" spans="1:7" x14ac:dyDescent="0.3">
      <c r="A137" t="s">
        <v>102</v>
      </c>
      <c r="B137">
        <f t="shared" ref="B137:B144" si="0">E137/10</f>
        <v>0.1</v>
      </c>
      <c r="C137" t="s">
        <v>109</v>
      </c>
      <c r="D137" s="4"/>
      <c r="E137">
        <v>1</v>
      </c>
      <c r="G137" s="16"/>
    </row>
    <row r="138" spans="1:7" x14ac:dyDescent="0.3">
      <c r="A138" t="s">
        <v>103</v>
      </c>
      <c r="B138">
        <f t="shared" si="0"/>
        <v>0.2</v>
      </c>
      <c r="C138" t="s">
        <v>109</v>
      </c>
      <c r="D138" s="4"/>
      <c r="E138">
        <v>2</v>
      </c>
      <c r="G138" s="16"/>
    </row>
    <row r="139" spans="1:7" x14ac:dyDescent="0.3">
      <c r="A139" t="s">
        <v>104</v>
      </c>
      <c r="B139">
        <f t="shared" si="0"/>
        <v>0.2</v>
      </c>
      <c r="C139" t="s">
        <v>109</v>
      </c>
      <c r="D139" s="4"/>
      <c r="E139">
        <v>2</v>
      </c>
      <c r="G139" s="16"/>
    </row>
    <row r="140" spans="1:7" x14ac:dyDescent="0.3">
      <c r="A140" t="s">
        <v>5</v>
      </c>
      <c r="B140">
        <f t="shared" si="0"/>
        <v>0</v>
      </c>
      <c r="C140" t="s">
        <v>109</v>
      </c>
      <c r="D140" s="4"/>
      <c r="E140">
        <v>0</v>
      </c>
      <c r="G140" s="16"/>
    </row>
    <row r="141" spans="1:7" x14ac:dyDescent="0.3">
      <c r="A141" t="s">
        <v>105</v>
      </c>
      <c r="B141">
        <f t="shared" si="0"/>
        <v>0.2</v>
      </c>
      <c r="C141" t="s">
        <v>109</v>
      </c>
      <c r="D141" s="4"/>
      <c r="E141">
        <v>2</v>
      </c>
      <c r="G141" s="16"/>
    </row>
    <row r="142" spans="1:7" x14ac:dyDescent="0.3">
      <c r="A142" t="s">
        <v>106</v>
      </c>
      <c r="B142">
        <f t="shared" si="0"/>
        <v>0.2</v>
      </c>
      <c r="C142" t="s">
        <v>109</v>
      </c>
      <c r="D142" s="4"/>
      <c r="E142">
        <v>2</v>
      </c>
      <c r="G142" s="16"/>
    </row>
    <row r="143" spans="1:7" x14ac:dyDescent="0.3">
      <c r="A143" t="s">
        <v>107</v>
      </c>
      <c r="B143">
        <f t="shared" si="0"/>
        <v>0.3</v>
      </c>
      <c r="C143" t="s">
        <v>109</v>
      </c>
      <c r="D143" s="4"/>
      <c r="E143">
        <v>3</v>
      </c>
      <c r="G143" s="16"/>
    </row>
    <row r="144" spans="1:7" x14ac:dyDescent="0.3">
      <c r="A144" t="s">
        <v>108</v>
      </c>
      <c r="B144">
        <f t="shared" si="0"/>
        <v>0</v>
      </c>
      <c r="C144" t="s">
        <v>109</v>
      </c>
      <c r="D144" s="4"/>
      <c r="E144">
        <v>0</v>
      </c>
      <c r="G144" s="16"/>
    </row>
    <row r="145" spans="1:7" x14ac:dyDescent="0.3">
      <c r="A145" t="s">
        <v>200</v>
      </c>
      <c r="B145">
        <f>E145/10</f>
        <v>0</v>
      </c>
      <c r="C145" t="s">
        <v>109</v>
      </c>
      <c r="D145" s="4"/>
      <c r="E145">
        <v>0</v>
      </c>
      <c r="G145" s="16"/>
    </row>
    <row r="146" spans="1:7" x14ac:dyDescent="0.3">
      <c r="G146" s="16"/>
    </row>
    <row r="147" spans="1:7" x14ac:dyDescent="0.3">
      <c r="A147" s="1" t="s">
        <v>233</v>
      </c>
      <c r="D147" s="1">
        <f>MAX(B148:B151)</f>
        <v>0</v>
      </c>
      <c r="E147" s="1">
        <f>MIN(B148:B151)</f>
        <v>-6</v>
      </c>
      <c r="F147">
        <f>D147-E147</f>
        <v>6</v>
      </c>
      <c r="G147" s="16">
        <f>F147/$F$1</f>
        <v>3.125E-2</v>
      </c>
    </row>
    <row r="148" spans="1:7" x14ac:dyDescent="0.3">
      <c r="A148" t="s">
        <v>226</v>
      </c>
      <c r="B148">
        <v>-6</v>
      </c>
      <c r="D148" s="1"/>
      <c r="E148" s="1"/>
      <c r="G148" s="16"/>
    </row>
    <row r="149" spans="1:7" x14ac:dyDescent="0.3">
      <c r="A149" t="s">
        <v>227</v>
      </c>
      <c r="B149">
        <v>-4</v>
      </c>
      <c r="D149" s="1"/>
      <c r="E149" s="1"/>
      <c r="G149" s="16"/>
    </row>
    <row r="150" spans="1:7" x14ac:dyDescent="0.3">
      <c r="A150" t="s">
        <v>15</v>
      </c>
      <c r="B150">
        <v>0</v>
      </c>
      <c r="D150" s="1"/>
      <c r="E150" s="1"/>
      <c r="G150" s="16"/>
    </row>
    <row r="151" spans="1:7" x14ac:dyDescent="0.3">
      <c r="A151" t="s">
        <v>14</v>
      </c>
      <c r="B151">
        <v>-2</v>
      </c>
      <c r="D151" s="1"/>
      <c r="E151" s="1"/>
      <c r="G151" s="16"/>
    </row>
    <row r="152" spans="1:7" x14ac:dyDescent="0.3">
      <c r="D152" s="1"/>
      <c r="E152" s="1"/>
      <c r="G152" s="16"/>
    </row>
    <row r="153" spans="1:7" x14ac:dyDescent="0.3">
      <c r="A153" s="1" t="s">
        <v>232</v>
      </c>
      <c r="D153" s="1">
        <f>MAX(B154:B157)</f>
        <v>0</v>
      </c>
      <c r="E153" s="1">
        <f>MIN(B154:B157)</f>
        <v>-3</v>
      </c>
      <c r="F153">
        <f>D153-E153</f>
        <v>3</v>
      </c>
      <c r="G153" s="16">
        <f>F153/$F$1</f>
        <v>1.5625E-2</v>
      </c>
    </row>
    <row r="154" spans="1:7" x14ac:dyDescent="0.3">
      <c r="A154" t="s">
        <v>226</v>
      </c>
      <c r="B154">
        <v>-3</v>
      </c>
      <c r="D154" s="1"/>
      <c r="E154" s="1"/>
      <c r="G154" s="16"/>
    </row>
    <row r="155" spans="1:7" x14ac:dyDescent="0.3">
      <c r="A155" t="s">
        <v>227</v>
      </c>
      <c r="B155">
        <v>-2</v>
      </c>
      <c r="D155" s="1"/>
      <c r="E155" s="1"/>
      <c r="G155" s="16"/>
    </row>
    <row r="156" spans="1:7" x14ac:dyDescent="0.3">
      <c r="A156" t="s">
        <v>15</v>
      </c>
      <c r="B156">
        <v>0</v>
      </c>
      <c r="D156" s="1"/>
      <c r="E156" s="1"/>
      <c r="G156" s="16"/>
    </row>
    <row r="157" spans="1:7" x14ac:dyDescent="0.3">
      <c r="A157" t="s">
        <v>14</v>
      </c>
      <c r="B157">
        <v>-2</v>
      </c>
      <c r="D157" s="1"/>
      <c r="E157" s="1"/>
      <c r="G157" s="16"/>
    </row>
    <row r="158" spans="1:7" x14ac:dyDescent="0.3">
      <c r="D158" s="1"/>
      <c r="E158" s="1"/>
      <c r="G158" s="16"/>
    </row>
    <row r="159" spans="1:7" x14ac:dyDescent="0.3">
      <c r="A159" s="1" t="s">
        <v>110</v>
      </c>
      <c r="D159" s="1">
        <f>MAX(B160:B163)</f>
        <v>0</v>
      </c>
      <c r="E159" s="1">
        <f>MIN(B160:B163)</f>
        <v>-6</v>
      </c>
      <c r="F159">
        <f>D159-E159</f>
        <v>6</v>
      </c>
      <c r="G159" s="16">
        <f>F159/$F$1</f>
        <v>3.125E-2</v>
      </c>
    </row>
    <row r="160" spans="1:7" x14ac:dyDescent="0.3">
      <c r="A160" t="s">
        <v>226</v>
      </c>
      <c r="B160">
        <v>-6</v>
      </c>
      <c r="D160" s="1"/>
      <c r="E160" s="1"/>
      <c r="G160" s="16"/>
    </row>
    <row r="161" spans="1:7" x14ac:dyDescent="0.3">
      <c r="A161" t="s">
        <v>227</v>
      </c>
      <c r="B161">
        <v>-4</v>
      </c>
      <c r="D161" s="1"/>
      <c r="E161" s="1"/>
      <c r="G161" s="16"/>
    </row>
    <row r="162" spans="1:7" x14ac:dyDescent="0.3">
      <c r="A162" t="s">
        <v>15</v>
      </c>
      <c r="B162">
        <v>0</v>
      </c>
      <c r="D162" s="1"/>
      <c r="E162" s="1"/>
      <c r="G162" s="16"/>
    </row>
    <row r="163" spans="1:7" x14ac:dyDescent="0.3">
      <c r="A163" t="s">
        <v>14</v>
      </c>
      <c r="B163">
        <v>-2</v>
      </c>
      <c r="D163" s="1"/>
      <c r="E163" s="1"/>
      <c r="G163" s="16"/>
    </row>
    <row r="164" spans="1:7" x14ac:dyDescent="0.3">
      <c r="D164" s="1"/>
      <c r="E164" s="1"/>
      <c r="G164" s="16"/>
    </row>
    <row r="165" spans="1:7" x14ac:dyDescent="0.3">
      <c r="A165" s="1" t="s">
        <v>230</v>
      </c>
      <c r="D165" s="1">
        <f>MAX(B166:B169)</f>
        <v>0</v>
      </c>
      <c r="E165" s="1">
        <f>MIN(B166:B169)</f>
        <v>-3</v>
      </c>
      <c r="F165">
        <f>D165-E165</f>
        <v>3</v>
      </c>
      <c r="G165" s="16">
        <f>F165/$F$1</f>
        <v>1.5625E-2</v>
      </c>
    </row>
    <row r="166" spans="1:7" x14ac:dyDescent="0.3">
      <c r="A166" t="s">
        <v>226</v>
      </c>
      <c r="B166">
        <v>-3</v>
      </c>
      <c r="D166" s="1"/>
      <c r="E166" s="1"/>
      <c r="G166" s="16"/>
    </row>
    <row r="167" spans="1:7" x14ac:dyDescent="0.3">
      <c r="A167" t="s">
        <v>227</v>
      </c>
      <c r="B167">
        <v>-2</v>
      </c>
      <c r="D167" s="1"/>
      <c r="E167" s="1"/>
      <c r="G167" s="16"/>
    </row>
    <row r="168" spans="1:7" x14ac:dyDescent="0.3">
      <c r="A168" t="s">
        <v>15</v>
      </c>
      <c r="B168">
        <v>0</v>
      </c>
      <c r="D168" s="1"/>
      <c r="E168" s="1"/>
      <c r="G168" s="16"/>
    </row>
    <row r="169" spans="1:7" x14ac:dyDescent="0.3">
      <c r="A169" t="s">
        <v>14</v>
      </c>
      <c r="B169">
        <v>-2</v>
      </c>
      <c r="D169" s="1"/>
      <c r="E169" s="1"/>
      <c r="G169" s="16"/>
    </row>
    <row r="170" spans="1:7" x14ac:dyDescent="0.3">
      <c r="D170" s="1"/>
      <c r="E170" s="1"/>
      <c r="G170" s="16"/>
    </row>
    <row r="171" spans="1:7" x14ac:dyDescent="0.3">
      <c r="A171" s="1" t="s">
        <v>231</v>
      </c>
      <c r="D171" s="1">
        <f>MAX(B172:B175)</f>
        <v>2</v>
      </c>
      <c r="E171" s="1">
        <f>MIN(B172:B175)</f>
        <v>1</v>
      </c>
      <c r="F171">
        <f>D171-E171</f>
        <v>1</v>
      </c>
      <c r="G171" s="16">
        <f>F171/$F$1</f>
        <v>5.208333333333333E-3</v>
      </c>
    </row>
    <row r="172" spans="1:7" x14ac:dyDescent="0.3">
      <c r="A172" t="s">
        <v>211</v>
      </c>
      <c r="B172">
        <v>2</v>
      </c>
      <c r="D172" s="1"/>
      <c r="E172" s="1"/>
      <c r="G172" s="16"/>
    </row>
    <row r="173" spans="1:7" x14ac:dyDescent="0.3">
      <c r="A173" t="s">
        <v>212</v>
      </c>
      <c r="B173">
        <v>2</v>
      </c>
      <c r="D173" s="1"/>
      <c r="E173" s="1"/>
      <c r="G173" s="16"/>
    </row>
    <row r="174" spans="1:7" x14ac:dyDescent="0.3">
      <c r="A174" t="s">
        <v>213</v>
      </c>
      <c r="B174">
        <v>1</v>
      </c>
      <c r="D174" s="1"/>
      <c r="E174" s="1"/>
      <c r="G174" s="16"/>
    </row>
    <row r="175" spans="1:7" x14ac:dyDescent="0.3">
      <c r="A175" t="s">
        <v>214</v>
      </c>
      <c r="B175">
        <v>2</v>
      </c>
      <c r="D175" s="1"/>
      <c r="E175" s="1"/>
      <c r="G175" s="16"/>
    </row>
    <row r="176" spans="1:7" x14ac:dyDescent="0.3">
      <c r="D176" s="1"/>
      <c r="E176" s="1"/>
      <c r="G176" s="16"/>
    </row>
    <row r="177" spans="1:9" x14ac:dyDescent="0.3">
      <c r="A177" s="1" t="s">
        <v>6</v>
      </c>
      <c r="D177" s="1">
        <f>D182+D185</f>
        <v>-1</v>
      </c>
      <c r="E177" s="1">
        <f>E182+E185</f>
        <v>-4</v>
      </c>
      <c r="F177">
        <f>D177-E177</f>
        <v>3</v>
      </c>
      <c r="G177" s="16">
        <f>F177/$F$1</f>
        <v>1.5625E-2</v>
      </c>
    </row>
    <row r="178" spans="1:9" x14ac:dyDescent="0.3">
      <c r="A178" s="2" t="s">
        <v>201</v>
      </c>
      <c r="D178" s="1"/>
      <c r="E178" s="1"/>
      <c r="G178" s="16"/>
    </row>
    <row r="179" spans="1:9" x14ac:dyDescent="0.3">
      <c r="A179" s="3" t="s">
        <v>202</v>
      </c>
      <c r="B179" s="3">
        <v>1</v>
      </c>
      <c r="D179" s="1"/>
      <c r="E179" s="1"/>
      <c r="G179" s="16"/>
    </row>
    <row r="180" spans="1:9" x14ac:dyDescent="0.3">
      <c r="A180" s="3" t="s">
        <v>0</v>
      </c>
      <c r="B180" s="3">
        <v>0</v>
      </c>
      <c r="D180" s="1"/>
      <c r="E180" s="1"/>
      <c r="G180" s="16"/>
    </row>
    <row r="181" spans="1:9" x14ac:dyDescent="0.3">
      <c r="A181" s="2" t="s">
        <v>203</v>
      </c>
      <c r="B181" s="3"/>
      <c r="D181" s="1"/>
      <c r="E181" s="1"/>
      <c r="G181" s="16"/>
    </row>
    <row r="182" spans="1:9" x14ac:dyDescent="0.3">
      <c r="A182" t="s">
        <v>208</v>
      </c>
      <c r="B182">
        <v>0</v>
      </c>
      <c r="D182" s="3">
        <f>MAX(B182:B184)</f>
        <v>0</v>
      </c>
      <c r="E182" s="3">
        <f>MIN(B182:B184)</f>
        <v>-2</v>
      </c>
      <c r="G182" s="16"/>
    </row>
    <row r="183" spans="1:9" x14ac:dyDescent="0.3">
      <c r="A183" t="s">
        <v>209</v>
      </c>
      <c r="B183">
        <v>-2</v>
      </c>
      <c r="D183" s="3"/>
      <c r="E183" s="3"/>
      <c r="G183" s="16"/>
    </row>
    <row r="184" spans="1:9" x14ac:dyDescent="0.3">
      <c r="A184" t="s">
        <v>210</v>
      </c>
      <c r="B184">
        <v>0</v>
      </c>
      <c r="D184" s="3"/>
      <c r="E184" s="3"/>
      <c r="G184" s="16"/>
    </row>
    <row r="185" spans="1:9" s="2" customFormat="1" x14ac:dyDescent="0.3">
      <c r="A185" s="2" t="s">
        <v>152</v>
      </c>
      <c r="D185" s="3">
        <f>MAX(B186:B187)</f>
        <v>-1</v>
      </c>
      <c r="E185" s="3">
        <f>MIN(B186:B187)</f>
        <v>-2</v>
      </c>
      <c r="F185"/>
      <c r="G185" s="16"/>
    </row>
    <row r="186" spans="1:9" x14ac:dyDescent="0.3">
      <c r="A186" t="s">
        <v>111</v>
      </c>
      <c r="B186" s="7">
        <v>-1</v>
      </c>
      <c r="G186" s="16"/>
    </row>
    <row r="187" spans="1:9" x14ac:dyDescent="0.3">
      <c r="A187" t="s">
        <v>112</v>
      </c>
      <c r="B187">
        <v>-2</v>
      </c>
      <c r="G187" s="16"/>
    </row>
    <row r="188" spans="1:9" x14ac:dyDescent="0.3">
      <c r="G188" s="16"/>
    </row>
    <row r="189" spans="1:9" x14ac:dyDescent="0.3">
      <c r="A189" s="1" t="s">
        <v>113</v>
      </c>
      <c r="D189" s="14">
        <f>B190</f>
        <v>20</v>
      </c>
      <c r="E189" s="14">
        <v>0</v>
      </c>
      <c r="F189">
        <f>D189-E189</f>
        <v>20</v>
      </c>
      <c r="G189" s="16">
        <f>F189/$F$1</f>
        <v>0.10416666666666667</v>
      </c>
      <c r="H189" s="4"/>
      <c r="I189" s="4"/>
    </row>
    <row r="190" spans="1:9" x14ac:dyDescent="0.3">
      <c r="A190" s="2" t="s">
        <v>68</v>
      </c>
      <c r="B190">
        <v>20</v>
      </c>
      <c r="D190" s="4"/>
      <c r="E190" s="4"/>
      <c r="G190" s="16"/>
      <c r="H190" s="4"/>
      <c r="I190" s="4"/>
    </row>
    <row r="191" spans="1:9" x14ac:dyDescent="0.3">
      <c r="D191" s="5"/>
      <c r="E191" s="5"/>
      <c r="G191" s="16"/>
      <c r="H191" s="4"/>
      <c r="I191" s="4"/>
    </row>
    <row r="192" spans="1:9" x14ac:dyDescent="0.3">
      <c r="D192" s="5"/>
      <c r="E192" s="5"/>
      <c r="G192" s="16"/>
      <c r="H192" s="4"/>
      <c r="I192" s="4"/>
    </row>
    <row r="193" spans="1:9" x14ac:dyDescent="0.3">
      <c r="A193" s="1" t="s">
        <v>115</v>
      </c>
      <c r="D193" s="14">
        <f>MAX(B194:B195)</f>
        <v>10</v>
      </c>
      <c r="E193" s="14">
        <f>MIN(B194:B195)</f>
        <v>0</v>
      </c>
      <c r="F193">
        <f>D193-E193</f>
        <v>10</v>
      </c>
      <c r="G193" s="16">
        <f>F193/$F$1</f>
        <v>5.2083333333333336E-2</v>
      </c>
      <c r="H193" s="4"/>
      <c r="I193" s="4"/>
    </row>
    <row r="194" spans="1:9" x14ac:dyDescent="0.3">
      <c r="A194" t="s">
        <v>114</v>
      </c>
      <c r="B194">
        <v>10</v>
      </c>
      <c r="D194" s="4"/>
      <c r="E194" s="4"/>
      <c r="G194" s="4"/>
      <c r="H194" s="4"/>
      <c r="I194" s="4"/>
    </row>
    <row r="195" spans="1:9" x14ac:dyDescent="0.3">
      <c r="A195" t="s">
        <v>313</v>
      </c>
      <c r="B195">
        <v>0</v>
      </c>
      <c r="D195" s="6"/>
      <c r="E195" s="6"/>
      <c r="G195" s="6"/>
      <c r="H195" s="4"/>
      <c r="I195" s="4"/>
    </row>
    <row r="196" spans="1:9" x14ac:dyDescent="0.3">
      <c r="D196" s="6"/>
      <c r="E196" s="6"/>
      <c r="F196" s="6"/>
      <c r="G196" s="6"/>
      <c r="H196" s="4"/>
      <c r="I196" s="4"/>
    </row>
    <row r="198" spans="1:9" x14ac:dyDescent="0.3">
      <c r="A198" s="1" t="s">
        <v>277</v>
      </c>
      <c r="D198" s="1">
        <f>MAX(B199:B202)</f>
        <v>0</v>
      </c>
      <c r="E198" s="1">
        <f>MIN(B199:B202)</f>
        <v>0</v>
      </c>
      <c r="F198">
        <f>D198-E198</f>
        <v>0</v>
      </c>
      <c r="G198" s="16">
        <f>F198/$F$1</f>
        <v>0</v>
      </c>
    </row>
    <row r="199" spans="1:9" x14ac:dyDescent="0.3">
      <c r="A199" t="s">
        <v>226</v>
      </c>
      <c r="B199">
        <v>0</v>
      </c>
      <c r="D199" s="1"/>
      <c r="E199" s="1"/>
      <c r="G199" s="16"/>
    </row>
    <row r="200" spans="1:9" x14ac:dyDescent="0.3">
      <c r="A200" t="s">
        <v>227</v>
      </c>
      <c r="B200">
        <v>0</v>
      </c>
      <c r="D200" s="1"/>
      <c r="E200" s="1"/>
      <c r="G200" s="16"/>
    </row>
    <row r="201" spans="1:9" x14ac:dyDescent="0.3">
      <c r="A201" t="s">
        <v>15</v>
      </c>
      <c r="B201">
        <v>0</v>
      </c>
      <c r="D201" s="1"/>
      <c r="E201" s="1"/>
      <c r="G201" s="16"/>
    </row>
    <row r="202" spans="1:9" x14ac:dyDescent="0.3">
      <c r="A202" t="s">
        <v>14</v>
      </c>
      <c r="B202">
        <v>0</v>
      </c>
      <c r="D202" s="1"/>
      <c r="E202" s="1"/>
      <c r="G202" s="16"/>
    </row>
    <row r="203" spans="1:9" x14ac:dyDescent="0.3">
      <c r="D203" s="1"/>
      <c r="E203" s="1"/>
      <c r="G203" s="16"/>
    </row>
    <row r="204" spans="1:9" x14ac:dyDescent="0.3">
      <c r="A204" s="1" t="s">
        <v>276</v>
      </c>
      <c r="D204" s="1">
        <f>MAX(B205:B206)</f>
        <v>0</v>
      </c>
      <c r="E204" s="1">
        <f>MIN(B205:B206)</f>
        <v>0</v>
      </c>
      <c r="F204">
        <f>D204-E204</f>
        <v>0</v>
      </c>
      <c r="G204" s="16">
        <f>F204/$F$1</f>
        <v>0</v>
      </c>
    </row>
    <row r="205" spans="1:9" x14ac:dyDescent="0.3">
      <c r="A205" t="s">
        <v>1</v>
      </c>
      <c r="B205">
        <v>0</v>
      </c>
    </row>
    <row r="206" spans="1:9" x14ac:dyDescent="0.3">
      <c r="A206" t="s">
        <v>0</v>
      </c>
      <c r="B206">
        <v>0</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62810-620E-42F4-8E4A-49314350A537}">
  <sheetPr codeName="Sheet1"/>
  <dimension ref="A1:G51"/>
  <sheetViews>
    <sheetView tabSelected="1" workbookViewId="0">
      <selection activeCell="A24" sqref="A24"/>
    </sheetView>
  </sheetViews>
  <sheetFormatPr baseColWidth="10" defaultColWidth="8.88671875" defaultRowHeight="14.4" x14ac:dyDescent="0.3"/>
  <cols>
    <col min="1" max="1" width="31.109375" bestFit="1" customWidth="1"/>
  </cols>
  <sheetData>
    <row r="1" spans="1:7" ht="15" thickBot="1" x14ac:dyDescent="0.35">
      <c r="A1" s="8" t="s">
        <v>314</v>
      </c>
      <c r="B1" s="9" t="s">
        <v>164</v>
      </c>
      <c r="C1" s="9" t="e">
        <f>D5+D9+D12+#REF!+D20+D24+D28+D36+D40+D49+D59+D62+D66+D70+D75+D93+D101+D107+D118+D122+D130+D147+D153+D159+D165+D171+D113+D177+D189+D193</f>
        <v>#REF!</v>
      </c>
      <c r="D1" s="9" t="s">
        <v>165</v>
      </c>
      <c r="E1" s="10" t="e">
        <f>E5+E9+E12+#REF!+E20+E24+E28+E36+E40+E49+E59+E62+E66+E70+E75+E93+E101+E107+E118+E122+E130+E147+E153+E159+E165+E171+E113+E177+E189+E193</f>
        <v>#REF!</v>
      </c>
      <c r="F1">
        <f>SUM(F5:F195)</f>
        <v>7</v>
      </c>
      <c r="G1" s="16">
        <f>SUM(G5:G195)</f>
        <v>0.99999999999999978</v>
      </c>
    </row>
    <row r="2" spans="1:7" x14ac:dyDescent="0.3">
      <c r="A2" s="11"/>
      <c r="B2" s="12"/>
      <c r="C2" s="12"/>
      <c r="D2" s="12"/>
      <c r="E2" s="12"/>
      <c r="G2" s="16"/>
    </row>
    <row r="4" spans="1:7" x14ac:dyDescent="0.3">
      <c r="B4" s="2" t="s">
        <v>12</v>
      </c>
      <c r="C4" s="2"/>
      <c r="D4" s="13" t="s">
        <v>166</v>
      </c>
      <c r="E4" s="2" t="s">
        <v>163</v>
      </c>
      <c r="F4" s="2" t="s">
        <v>184</v>
      </c>
      <c r="G4" s="2" t="s">
        <v>185</v>
      </c>
    </row>
    <row r="5" spans="1:7" x14ac:dyDescent="0.3">
      <c r="A5" s="1" t="s">
        <v>315</v>
      </c>
      <c r="D5" s="1">
        <f>MAX(B6:B7)</f>
        <v>1</v>
      </c>
      <c r="E5" s="1">
        <f>MIN(B6:B7)</f>
        <v>0</v>
      </c>
      <c r="F5">
        <f>D5-E5</f>
        <v>1</v>
      </c>
      <c r="G5" s="16">
        <f>F5/$F$1</f>
        <v>0.14285714285714285</v>
      </c>
    </row>
    <row r="6" spans="1:7" x14ac:dyDescent="0.3">
      <c r="A6" s="18" t="s">
        <v>316</v>
      </c>
      <c r="B6">
        <v>0</v>
      </c>
      <c r="D6" s="1"/>
      <c r="E6" s="1"/>
      <c r="G6" s="16"/>
    </row>
    <row r="7" spans="1:7" x14ac:dyDescent="0.3">
      <c r="A7" t="s">
        <v>317</v>
      </c>
      <c r="B7">
        <v>1</v>
      </c>
      <c r="D7" s="1"/>
      <c r="E7" s="1"/>
      <c r="G7" s="16"/>
    </row>
    <row r="8" spans="1:7" x14ac:dyDescent="0.3">
      <c r="A8" t="s">
        <v>318</v>
      </c>
      <c r="B8">
        <v>2</v>
      </c>
    </row>
    <row r="10" spans="1:7" x14ac:dyDescent="0.3">
      <c r="A10" s="1" t="s">
        <v>319</v>
      </c>
      <c r="D10" s="1">
        <f>MAX(B11:B12)</f>
        <v>1</v>
      </c>
      <c r="E10" s="1">
        <f>MIN(B11:B12)</f>
        <v>0</v>
      </c>
      <c r="F10">
        <f>D10-E10</f>
        <v>1</v>
      </c>
      <c r="G10" s="16">
        <f>F10/$F$1</f>
        <v>0.14285714285714285</v>
      </c>
    </row>
    <row r="11" spans="1:7" x14ac:dyDescent="0.3">
      <c r="A11" s="18" t="s">
        <v>1</v>
      </c>
      <c r="B11">
        <v>1</v>
      </c>
      <c r="D11" s="1"/>
      <c r="E11" s="1"/>
      <c r="G11" s="16"/>
    </row>
    <row r="12" spans="1:7" x14ac:dyDescent="0.3">
      <c r="A12" t="s">
        <v>0</v>
      </c>
      <c r="B12">
        <v>0</v>
      </c>
      <c r="D12" s="1"/>
      <c r="E12" s="1"/>
      <c r="G12" s="16"/>
    </row>
    <row r="13" spans="1:7" x14ac:dyDescent="0.3">
      <c r="A13" t="s">
        <v>14</v>
      </c>
      <c r="B13">
        <v>0</v>
      </c>
      <c r="D13" s="1"/>
      <c r="E13" s="1"/>
      <c r="G13" s="16"/>
    </row>
    <row r="15" spans="1:7" x14ac:dyDescent="0.3">
      <c r="A15" s="1" t="s">
        <v>320</v>
      </c>
      <c r="D15" s="1">
        <f>MAX(B16:B17)</f>
        <v>0</v>
      </c>
      <c r="E15" s="1">
        <f>MIN(B16:B17)</f>
        <v>0</v>
      </c>
      <c r="F15">
        <f>D15-E15</f>
        <v>0</v>
      </c>
      <c r="G15" s="16">
        <f>F15/$F$1</f>
        <v>0</v>
      </c>
    </row>
    <row r="16" spans="1:7" x14ac:dyDescent="0.3">
      <c r="A16" t="s">
        <v>321</v>
      </c>
      <c r="D16">
        <v>200</v>
      </c>
      <c r="E16" t="s">
        <v>322</v>
      </c>
    </row>
    <row r="17" spans="1:7" x14ac:dyDescent="0.3">
      <c r="A17" t="s">
        <v>166</v>
      </c>
      <c r="D17">
        <v>500</v>
      </c>
      <c r="E17" t="s">
        <v>322</v>
      </c>
    </row>
    <row r="19" spans="1:7" ht="13.8" customHeight="1" x14ac:dyDescent="0.3">
      <c r="A19" s="1" t="s">
        <v>323</v>
      </c>
      <c r="D19" s="1">
        <f>MAX(B20:B21)</f>
        <v>0</v>
      </c>
      <c r="E19" s="1">
        <f>MIN(B20:B21)</f>
        <v>0</v>
      </c>
      <c r="F19">
        <f>D19-E19</f>
        <v>0</v>
      </c>
      <c r="G19" s="16">
        <f>F19/$F$1</f>
        <v>0</v>
      </c>
    </row>
    <row r="20" spans="1:7" x14ac:dyDescent="0.3">
      <c r="A20" t="s">
        <v>163</v>
      </c>
      <c r="D20">
        <v>10</v>
      </c>
      <c r="E20" t="s">
        <v>325</v>
      </c>
    </row>
    <row r="21" spans="1:7" x14ac:dyDescent="0.3">
      <c r="A21" t="s">
        <v>324</v>
      </c>
      <c r="D21">
        <v>30</v>
      </c>
      <c r="E21" t="s">
        <v>325</v>
      </c>
    </row>
    <row r="23" spans="1:7" x14ac:dyDescent="0.3">
      <c r="A23" s="1" t="s">
        <v>333</v>
      </c>
      <c r="D23" s="1">
        <f>MAX(B24:B25)</f>
        <v>1</v>
      </c>
      <c r="E23" s="1">
        <f>MIN(B24:B25)</f>
        <v>1</v>
      </c>
      <c r="F23">
        <f>D23-E23</f>
        <v>0</v>
      </c>
      <c r="G23" s="16">
        <f>F23/$F$1</f>
        <v>0</v>
      </c>
    </row>
    <row r="24" spans="1:7" x14ac:dyDescent="0.3">
      <c r="A24" s="18" t="s">
        <v>300</v>
      </c>
      <c r="B24">
        <v>1</v>
      </c>
      <c r="D24" s="1"/>
      <c r="E24" s="1"/>
      <c r="G24" s="16"/>
    </row>
    <row r="25" spans="1:7" x14ac:dyDescent="0.3">
      <c r="A25" t="s">
        <v>326</v>
      </c>
      <c r="B25">
        <v>1</v>
      </c>
      <c r="D25" s="1"/>
      <c r="E25" s="1"/>
      <c r="G25" s="16"/>
    </row>
    <row r="26" spans="1:7" x14ac:dyDescent="0.3">
      <c r="A26" t="s">
        <v>23</v>
      </c>
      <c r="B26">
        <v>0</v>
      </c>
    </row>
    <row r="28" spans="1:7" x14ac:dyDescent="0.3">
      <c r="A28" s="1" t="s">
        <v>327</v>
      </c>
      <c r="D28" s="1">
        <f>MAX(B29:B30)</f>
        <v>1</v>
      </c>
      <c r="E28" s="1">
        <f>MIN(B29:B30)</f>
        <v>0</v>
      </c>
      <c r="F28">
        <f>D28-E28</f>
        <v>1</v>
      </c>
      <c r="G28" s="16">
        <f>F28/$F$1</f>
        <v>0.14285714285714285</v>
      </c>
    </row>
    <row r="29" spans="1:7" x14ac:dyDescent="0.3">
      <c r="A29" s="18" t="s">
        <v>1</v>
      </c>
      <c r="B29">
        <v>0</v>
      </c>
      <c r="D29" s="1"/>
      <c r="E29" s="1"/>
      <c r="G29" s="16"/>
    </row>
    <row r="30" spans="1:7" x14ac:dyDescent="0.3">
      <c r="A30" t="s">
        <v>0</v>
      </c>
      <c r="B30">
        <v>1</v>
      </c>
      <c r="D30" s="1"/>
      <c r="E30" s="1"/>
      <c r="G30" s="16"/>
    </row>
    <row r="31" spans="1:7" x14ac:dyDescent="0.3">
      <c r="A31" t="s">
        <v>14</v>
      </c>
      <c r="B31">
        <v>0</v>
      </c>
      <c r="D31" s="1"/>
      <c r="E31" s="1"/>
      <c r="G31" s="16"/>
    </row>
    <row r="33" spans="1:7" x14ac:dyDescent="0.3">
      <c r="A33" s="1" t="s">
        <v>328</v>
      </c>
      <c r="D33" s="1">
        <f>MAX(B34:B35)</f>
        <v>1</v>
      </c>
      <c r="E33" s="1">
        <f>MIN(B34:B35)</f>
        <v>0</v>
      </c>
      <c r="F33">
        <f>D33-E33</f>
        <v>1</v>
      </c>
      <c r="G33" s="16">
        <f>F33/$F$1</f>
        <v>0.14285714285714285</v>
      </c>
    </row>
    <row r="34" spans="1:7" x14ac:dyDescent="0.3">
      <c r="A34" s="18" t="s">
        <v>1</v>
      </c>
      <c r="B34">
        <v>0</v>
      </c>
      <c r="D34" s="1"/>
      <c r="E34" s="1"/>
      <c r="G34" s="16"/>
    </row>
    <row r="35" spans="1:7" x14ac:dyDescent="0.3">
      <c r="A35" t="s">
        <v>0</v>
      </c>
      <c r="B35">
        <v>1</v>
      </c>
      <c r="D35" s="1"/>
      <c r="E35" s="1"/>
      <c r="G35" s="16"/>
    </row>
    <row r="36" spans="1:7" x14ac:dyDescent="0.3">
      <c r="A36" t="s">
        <v>14</v>
      </c>
      <c r="B36">
        <v>0</v>
      </c>
    </row>
    <row r="38" spans="1:7" x14ac:dyDescent="0.3">
      <c r="A38" s="1" t="s">
        <v>329</v>
      </c>
      <c r="D38" s="1">
        <f>MAX(B39:B40)</f>
        <v>1</v>
      </c>
      <c r="E38" s="1">
        <f>MIN(B39:B40)</f>
        <v>0</v>
      </c>
      <c r="F38">
        <f>D38-E38</f>
        <v>1</v>
      </c>
      <c r="G38" s="16">
        <f>F38/$F$1</f>
        <v>0.14285714285714285</v>
      </c>
    </row>
    <row r="39" spans="1:7" x14ac:dyDescent="0.3">
      <c r="A39" s="18" t="s">
        <v>1</v>
      </c>
      <c r="B39">
        <v>1</v>
      </c>
      <c r="D39" s="1"/>
      <c r="E39" s="1"/>
      <c r="G39" s="16"/>
    </row>
    <row r="40" spans="1:7" x14ac:dyDescent="0.3">
      <c r="A40" t="s">
        <v>0</v>
      </c>
      <c r="B40">
        <v>0</v>
      </c>
      <c r="D40" s="1"/>
      <c r="E40" s="1"/>
      <c r="G40" s="16"/>
    </row>
    <row r="41" spans="1:7" x14ac:dyDescent="0.3">
      <c r="A41" t="s">
        <v>14</v>
      </c>
      <c r="B41">
        <v>0</v>
      </c>
    </row>
    <row r="43" spans="1:7" x14ac:dyDescent="0.3">
      <c r="A43" s="1" t="s">
        <v>330</v>
      </c>
      <c r="D43" s="1">
        <f>MAX(B44:B45)</f>
        <v>1</v>
      </c>
      <c r="E43" s="1">
        <f>MIN(B44:B45)</f>
        <v>0</v>
      </c>
      <c r="F43">
        <f>D43-E43</f>
        <v>1</v>
      </c>
      <c r="G43" s="16">
        <f>F43/$F$1</f>
        <v>0.14285714285714285</v>
      </c>
    </row>
    <row r="44" spans="1:7" x14ac:dyDescent="0.3">
      <c r="A44" s="18" t="s">
        <v>1</v>
      </c>
      <c r="B44">
        <v>1</v>
      </c>
      <c r="D44" s="1"/>
      <c r="E44" s="1"/>
      <c r="G44" s="16"/>
    </row>
    <row r="45" spans="1:7" x14ac:dyDescent="0.3">
      <c r="A45" t="s">
        <v>0</v>
      </c>
      <c r="B45">
        <v>0</v>
      </c>
      <c r="D45" s="1"/>
      <c r="E45" s="1"/>
      <c r="G45" s="16"/>
    </row>
    <row r="46" spans="1:7" x14ac:dyDescent="0.3">
      <c r="A46" t="s">
        <v>14</v>
      </c>
      <c r="B46">
        <v>0</v>
      </c>
    </row>
    <row r="48" spans="1:7" x14ac:dyDescent="0.3">
      <c r="A48" s="1" t="s">
        <v>331</v>
      </c>
      <c r="D48" s="1">
        <f>MAX(B49:B50)</f>
        <v>1</v>
      </c>
      <c r="E48" s="1">
        <f>MIN(B49:B50)</f>
        <v>0</v>
      </c>
      <c r="F48">
        <f>D48-E48</f>
        <v>1</v>
      </c>
      <c r="G48" s="16">
        <f>F48/$F$1</f>
        <v>0.14285714285714285</v>
      </c>
    </row>
    <row r="49" spans="1:7" x14ac:dyDescent="0.3">
      <c r="A49" s="18" t="s">
        <v>1</v>
      </c>
      <c r="B49">
        <v>1</v>
      </c>
      <c r="D49" s="1"/>
      <c r="E49" s="1"/>
      <c r="G49" s="16"/>
    </row>
    <row r="50" spans="1:7" x14ac:dyDescent="0.3">
      <c r="A50" t="s">
        <v>0</v>
      </c>
      <c r="B50">
        <v>0</v>
      </c>
      <c r="D50" s="1"/>
      <c r="E50" s="1"/>
      <c r="G50" s="16"/>
    </row>
    <row r="51" spans="1:7" x14ac:dyDescent="0.3">
      <c r="A51" t="s">
        <v>14</v>
      </c>
      <c r="B51">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Environmental indicators</vt:lpstr>
      <vt:lpstr>Social indicators</vt:lpstr>
      <vt:lpstr>Technical indicators</vt:lpstr>
      <vt:lpstr>Economical indicators</vt:lpstr>
      <vt:lpstr>IU indicators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Renaud</dc:creator>
  <cp:lastModifiedBy>Sébastien</cp:lastModifiedBy>
  <dcterms:created xsi:type="dcterms:W3CDTF">2018-10-10T14:25:37Z</dcterms:created>
  <dcterms:modified xsi:type="dcterms:W3CDTF">2021-02-25T13:28:44Z</dcterms:modified>
</cp:coreProperties>
</file>